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3 Testületi Várdomb\Várdomb testületi 2023.09.27\"/>
    </mc:Choice>
  </mc:AlternateContent>
  <xr:revisionPtr revIDLastSave="0" documentId="13_ncr:1_{5FC911D0-DB98-43E9-8F9C-EA1E5498AB2A}" xr6:coauthVersionLast="47" xr6:coauthVersionMax="47" xr10:uidLastSave="{00000000-0000-0000-0000-000000000000}"/>
  <bookViews>
    <workbookView xWindow="-120" yWindow="-120" windowWidth="20730" windowHeight="11160" activeTab="6" xr2:uid="{00000000-000D-0000-FFFF-FFFF00000000}"/>
  </bookViews>
  <sheets>
    <sheet name="Tartalom" sheetId="57" r:id="rId1"/>
    <sheet name="01" sheetId="45" r:id="rId2"/>
    <sheet name="02" sheetId="29" r:id="rId3"/>
    <sheet name="03" sheetId="25" r:id="rId4"/>
    <sheet name="04" sheetId="44" r:id="rId5"/>
    <sheet name="05" sheetId="52" r:id="rId6"/>
    <sheet name="06" sheetId="48" r:id="rId7"/>
    <sheet name="07" sheetId="33" r:id="rId8"/>
    <sheet name="08" sheetId="36" r:id="rId9"/>
    <sheet name="09" sheetId="37" r:id="rId10"/>
    <sheet name="10" sheetId="51" r:id="rId11"/>
    <sheet name="11" sheetId="50" r:id="rId12"/>
    <sheet name="12" sheetId="49" r:id="rId13"/>
    <sheet name="13" sheetId="56" r:id="rId14"/>
    <sheet name="14" sheetId="54" r:id="rId15"/>
    <sheet name="15" sheetId="58" r:id="rId16"/>
    <sheet name="16" sheetId="59" r:id="rId17"/>
    <sheet name="17" sheetId="60" r:id="rId18"/>
  </sheets>
  <externalReferences>
    <externalReference r:id="rId19"/>
  </externalReferences>
  <definedNames>
    <definedName name="_xlnm.Print_Titles" localSheetId="1">'01'!$1:$7</definedName>
    <definedName name="_xlnm.Print_Titles" localSheetId="2">'02'!$1:$7</definedName>
    <definedName name="_xlnm.Print_Titles" localSheetId="3">'03'!$1:$7</definedName>
    <definedName name="_xlnm.Print_Titles" localSheetId="4">'04'!$1:$7</definedName>
    <definedName name="_xlnm.Print_Titles" localSheetId="7">'07'!$1:$4</definedName>
    <definedName name="_xlnm.Print_Titles" localSheetId="8">'08'!$1:$1</definedName>
    <definedName name="_xlnm.Print_Titles" localSheetId="9">'09'!$1:$1</definedName>
    <definedName name="_xlnm.Print_Titles" localSheetId="13">'13'!$1:$7</definedName>
    <definedName name="_xlnm.Print_Area" localSheetId="1">'01'!$A$1:$AR$230</definedName>
    <definedName name="_xlnm.Print_Area" localSheetId="2">'02'!$A$1:$BH$32</definedName>
    <definedName name="_xlnm.Print_Area" localSheetId="3">'03'!$A$1:$AR$269</definedName>
    <definedName name="_xlnm.Print_Area" localSheetId="4">'04'!$A$1:$AR$230</definedName>
    <definedName name="_xlnm.Print_Area" localSheetId="5">'05'!$A$1:$AP$230</definedName>
    <definedName name="_xlnm.Print_Area" localSheetId="6">'06'!$A$1:$J$31</definedName>
    <definedName name="_xlnm.Print_Area" localSheetId="7">'07'!$A$1:$E$10</definedName>
    <definedName name="_xlnm.Print_Area" localSheetId="8">'08'!$A$1:$E$24</definedName>
    <definedName name="_xlnm.Print_Area" localSheetId="9">'09'!$A$1:$E$29</definedName>
    <definedName name="_xlnm.Print_Area" localSheetId="13">'13'!$A$1:$BF$30</definedName>
    <definedName name="_xlnm.Print_Area" localSheetId="14">'14'!$A$1:$O$23</definedName>
    <definedName name="_xlnm.Print_Area" localSheetId="15">'15'!$A$1:$O$23</definedName>
    <definedName name="_xlnm.Print_Area" localSheetId="0">Tartalom!$A$1:$B$21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A23" i="56" l="1"/>
  <c r="AI47" i="45"/>
  <c r="AI251" i="25"/>
  <c r="C8" i="59"/>
  <c r="BC21" i="56"/>
  <c r="BA21" i="56"/>
  <c r="AY21" i="56"/>
  <c r="AW21" i="56"/>
  <c r="AU21" i="56"/>
  <c r="AS21" i="56"/>
  <c r="AQ21" i="56"/>
  <c r="AO21" i="56"/>
  <c r="AM21" i="56"/>
  <c r="AK21" i="56"/>
  <c r="AI21" i="56"/>
  <c r="AG21" i="56"/>
  <c r="AG11" i="56"/>
  <c r="E13" i="36"/>
  <c r="E10" i="33"/>
  <c r="E9" i="33"/>
  <c r="E8" i="33"/>
  <c r="J20" i="48"/>
  <c r="J9" i="48"/>
  <c r="E10" i="48"/>
  <c r="AM198" i="45"/>
  <c r="AM183" i="45"/>
  <c r="AM149" i="45"/>
  <c r="AM145" i="45"/>
  <c r="AM142" i="45"/>
  <c r="AM140" i="45"/>
  <c r="AM139" i="45"/>
  <c r="AM137" i="45"/>
  <c r="AM136" i="45"/>
  <c r="AM135" i="45"/>
  <c r="AM133" i="45"/>
  <c r="AQ133" i="45" s="1"/>
  <c r="AM131" i="45"/>
  <c r="AM130" i="45"/>
  <c r="AM128" i="45"/>
  <c r="AM127" i="45"/>
  <c r="AM124" i="45"/>
  <c r="AM123" i="45"/>
  <c r="AM122" i="45"/>
  <c r="AM115" i="45"/>
  <c r="AM111" i="45"/>
  <c r="AM109" i="45"/>
  <c r="AM105" i="45"/>
  <c r="AM103" i="45"/>
  <c r="AM83" i="45"/>
  <c r="AM84" i="45"/>
  <c r="AM42" i="45"/>
  <c r="AM45" i="45"/>
  <c r="AM51" i="45"/>
  <c r="AM46" i="45"/>
  <c r="AM39" i="45"/>
  <c r="AM11" i="45"/>
  <c r="AI183" i="45"/>
  <c r="AI180" i="45"/>
  <c r="AI178" i="45"/>
  <c r="AI149" i="45"/>
  <c r="AI147" i="45"/>
  <c r="AI146" i="45"/>
  <c r="AI145" i="45"/>
  <c r="AI143" i="45"/>
  <c r="AI142" i="45"/>
  <c r="AI140" i="45"/>
  <c r="AI139" i="45"/>
  <c r="AI137" i="45"/>
  <c r="AI136" i="45"/>
  <c r="AI135" i="45"/>
  <c r="AI133" i="45"/>
  <c r="AI132" i="45"/>
  <c r="AQ132" i="45" s="1"/>
  <c r="AI131" i="45"/>
  <c r="AI130" i="45"/>
  <c r="AI134" i="45" s="1"/>
  <c r="AI128" i="45"/>
  <c r="AI127" i="45"/>
  <c r="AI124" i="45"/>
  <c r="AI123" i="45"/>
  <c r="AI122" i="45"/>
  <c r="AI119" i="45"/>
  <c r="AI115" i="45"/>
  <c r="AI111" i="45"/>
  <c r="AI109" i="45"/>
  <c r="AI106" i="45"/>
  <c r="AI104" i="45"/>
  <c r="AI105" i="45"/>
  <c r="AI103" i="45"/>
  <c r="AI84" i="45"/>
  <c r="AI83" i="45"/>
  <c r="AI51" i="45"/>
  <c r="AI46" i="45"/>
  <c r="AI45" i="45"/>
  <c r="AI42" i="45"/>
  <c r="AI11" i="45"/>
  <c r="AJ27" i="29"/>
  <c r="E24" i="50" s="1"/>
  <c r="O21" i="54" s="1"/>
  <c r="AJ29" i="29"/>
  <c r="AE29" i="29" s="1"/>
  <c r="AJ21" i="29"/>
  <c r="E9" i="50" s="1"/>
  <c r="AM150" i="25"/>
  <c r="AM251" i="25"/>
  <c r="AM237" i="25"/>
  <c r="AM214" i="25"/>
  <c r="AM168" i="25"/>
  <c r="AM154" i="25"/>
  <c r="AM77" i="25"/>
  <c r="AM62" i="25"/>
  <c r="AM41" i="25"/>
  <c r="AM47" i="25" s="1"/>
  <c r="AM134" i="44"/>
  <c r="AE134" i="52"/>
  <c r="AI134" i="52"/>
  <c r="AM134" i="52"/>
  <c r="AI134" i="44"/>
  <c r="AI120" i="44"/>
  <c r="AI237" i="25"/>
  <c r="AI198" i="45" s="1"/>
  <c r="AI214" i="25"/>
  <c r="AJ24" i="29" s="1"/>
  <c r="E12" i="50" s="1"/>
  <c r="AI168" i="25"/>
  <c r="AI150" i="25"/>
  <c r="AI69" i="25"/>
  <c r="AI62" i="25"/>
  <c r="AI32" i="25"/>
  <c r="AI8" i="25"/>
  <c r="AI9" i="25"/>
  <c r="AI22" i="56"/>
  <c r="AK22" i="56" s="1"/>
  <c r="AM22" i="56" s="1"/>
  <c r="AO22" i="56" s="1"/>
  <c r="AQ22" i="56" s="1"/>
  <c r="AS22" i="56" s="1"/>
  <c r="AU22" i="56" s="1"/>
  <c r="AW22" i="56" s="1"/>
  <c r="AY22" i="56" s="1"/>
  <c r="BA22" i="56" s="1"/>
  <c r="AW23" i="56"/>
  <c r="AI20" i="56"/>
  <c r="AK20" i="56" s="1"/>
  <c r="AM20" i="56" s="1"/>
  <c r="AO20" i="56" s="1"/>
  <c r="AQ20" i="56" s="1"/>
  <c r="AS20" i="56" s="1"/>
  <c r="AU20" i="56" s="1"/>
  <c r="AW20" i="56" s="1"/>
  <c r="AY20" i="56" s="1"/>
  <c r="BA20" i="56" s="1"/>
  <c r="AI19" i="56"/>
  <c r="AK19" i="56" s="1"/>
  <c r="AM19" i="56" s="1"/>
  <c r="AO19" i="56" s="1"/>
  <c r="AQ19" i="56" s="1"/>
  <c r="AS19" i="56" s="1"/>
  <c r="AU19" i="56" s="1"/>
  <c r="AW19" i="56" s="1"/>
  <c r="AY19" i="56" s="1"/>
  <c r="BA19" i="56" s="1"/>
  <c r="AI18" i="56"/>
  <c r="AK18" i="56" s="1"/>
  <c r="AM18" i="56" s="1"/>
  <c r="AO18" i="56" s="1"/>
  <c r="AQ18" i="56" s="1"/>
  <c r="AS18" i="56" s="1"/>
  <c r="AU18" i="56" s="1"/>
  <c r="AW18" i="56" s="1"/>
  <c r="AY18" i="56" s="1"/>
  <c r="BA18" i="56" s="1"/>
  <c r="AI10" i="56"/>
  <c r="AK10" i="56" s="1"/>
  <c r="AM10" i="56" s="1"/>
  <c r="AO10" i="56" s="1"/>
  <c r="AQ10" i="56" s="1"/>
  <c r="AS10" i="56" s="1"/>
  <c r="AU10" i="56" s="1"/>
  <c r="AW10" i="56" s="1"/>
  <c r="AY10" i="56" s="1"/>
  <c r="BA10" i="56" s="1"/>
  <c r="AI8" i="56"/>
  <c r="AK8" i="56" s="1"/>
  <c r="AM8" i="56" s="1"/>
  <c r="AO8" i="56" s="1"/>
  <c r="AQ8" i="56" s="1"/>
  <c r="AS8" i="56" s="1"/>
  <c r="AU8" i="56" s="1"/>
  <c r="AW8" i="56" s="1"/>
  <c r="AY8" i="56" s="1"/>
  <c r="BA8" i="56" s="1"/>
  <c r="I19" i="54"/>
  <c r="AS23" i="56" s="1"/>
  <c r="G19" i="54"/>
  <c r="D9" i="54"/>
  <c r="AE212" i="45"/>
  <c r="AE183" i="45"/>
  <c r="AE180" i="45"/>
  <c r="AE178" i="45"/>
  <c r="AE175" i="45"/>
  <c r="AE174" i="45"/>
  <c r="AE168" i="45"/>
  <c r="AE163" i="45"/>
  <c r="AE159" i="45"/>
  <c r="AE149" i="45"/>
  <c r="AE145" i="45"/>
  <c r="AE142" i="45"/>
  <c r="AE139" i="45"/>
  <c r="AE138" i="45"/>
  <c r="AE136" i="45"/>
  <c r="AE135" i="45"/>
  <c r="AE131" i="45"/>
  <c r="AE130" i="45"/>
  <c r="AE84" i="45"/>
  <c r="AE81" i="45"/>
  <c r="AE148" i="44"/>
  <c r="AE147" i="44"/>
  <c r="AE147" i="45" s="1"/>
  <c r="AE146" i="45"/>
  <c r="AE140" i="45"/>
  <c r="AE138" i="44"/>
  <c r="AE137" i="45"/>
  <c r="AE133" i="44"/>
  <c r="AE133" i="45" s="1"/>
  <c r="AE128" i="44"/>
  <c r="C30" i="59"/>
  <c r="G30" i="59" s="1"/>
  <c r="AE175" i="25"/>
  <c r="AE168" i="25"/>
  <c r="AQ133" i="44"/>
  <c r="AQ132" i="44"/>
  <c r="AQ131" i="44"/>
  <c r="AQ130" i="44"/>
  <c r="AQ167" i="25"/>
  <c r="AQ166" i="25"/>
  <c r="AQ165" i="25"/>
  <c r="AQ164" i="25"/>
  <c r="AQ131" i="45"/>
  <c r="C22" i="59"/>
  <c r="G22" i="59" s="1"/>
  <c r="H22" i="59" s="1"/>
  <c r="C19" i="59"/>
  <c r="G19" i="59" s="1"/>
  <c r="C9" i="59"/>
  <c r="G9" i="59" s="1"/>
  <c r="H9" i="59" s="1"/>
  <c r="C32" i="59"/>
  <c r="G32" i="59" s="1"/>
  <c r="H32" i="59" s="1"/>
  <c r="C21" i="59"/>
  <c r="G21" i="59" s="1"/>
  <c r="H21" i="59" s="1"/>
  <c r="AM155" i="25" l="1"/>
  <c r="AQ130" i="45"/>
  <c r="AE134" i="44"/>
  <c r="AM134" i="45"/>
  <c r="E9" i="54"/>
  <c r="C31" i="59"/>
  <c r="G31" i="59" s="1"/>
  <c r="H31" i="59" s="1"/>
  <c r="I31" i="59" s="1"/>
  <c r="J31" i="59" s="1"/>
  <c r="C20" i="59"/>
  <c r="G20" i="59" s="1"/>
  <c r="H20" i="59" s="1"/>
  <c r="I20" i="59" s="1"/>
  <c r="J20" i="59" s="1"/>
  <c r="G8" i="59"/>
  <c r="H8" i="59" s="1"/>
  <c r="C10" i="59"/>
  <c r="G10" i="59" s="1"/>
  <c r="H10" i="59" s="1"/>
  <c r="I21" i="59"/>
  <c r="J21" i="59" s="1"/>
  <c r="H19" i="59"/>
  <c r="I22" i="59"/>
  <c r="J22" i="59" s="1"/>
  <c r="I32" i="59"/>
  <c r="I9" i="59"/>
  <c r="J9" i="59" s="1"/>
  <c r="H30" i="59"/>
  <c r="C23" i="59"/>
  <c r="D8" i="59"/>
  <c r="D9" i="59"/>
  <c r="E9" i="59" s="1"/>
  <c r="F9" i="59" s="1"/>
  <c r="D19" i="59"/>
  <c r="D21" i="59"/>
  <c r="E21" i="59" s="1"/>
  <c r="F21" i="59" s="1"/>
  <c r="D22" i="59"/>
  <c r="E22" i="59" s="1"/>
  <c r="F22" i="59" s="1"/>
  <c r="D30" i="59"/>
  <c r="D32" i="59"/>
  <c r="E32" i="59" s="1"/>
  <c r="F32" i="59" s="1"/>
  <c r="C33" i="59" l="1"/>
  <c r="D33" i="59" s="1"/>
  <c r="E33" i="59" s="1"/>
  <c r="F33" i="59" s="1"/>
  <c r="G33" i="59" s="1"/>
  <c r="H33" i="59" s="1"/>
  <c r="I33" i="59" s="1"/>
  <c r="C11" i="59"/>
  <c r="AE134" i="45"/>
  <c r="F9" i="54"/>
  <c r="AM11" i="56" s="1"/>
  <c r="C34" i="59"/>
  <c r="D20" i="59"/>
  <c r="E20" i="59" s="1"/>
  <c r="F20" i="59" s="1"/>
  <c r="G23" i="59"/>
  <c r="G34" i="59"/>
  <c r="D31" i="59"/>
  <c r="E31" i="59" s="1"/>
  <c r="F31" i="59" s="1"/>
  <c r="D10" i="59"/>
  <c r="E10" i="59" s="1"/>
  <c r="F10" i="59" s="1"/>
  <c r="K22" i="59"/>
  <c r="I10" i="59"/>
  <c r="J10" i="59" s="1"/>
  <c r="G12" i="59"/>
  <c r="C12" i="59"/>
  <c r="K21" i="59"/>
  <c r="K31" i="59"/>
  <c r="K9" i="59"/>
  <c r="E30" i="59"/>
  <c r="H34" i="59"/>
  <c r="I30" i="59"/>
  <c r="J33" i="59"/>
  <c r="K33" i="59" s="1"/>
  <c r="J32" i="59"/>
  <c r="K32" i="59" s="1"/>
  <c r="E19" i="59"/>
  <c r="E8" i="59"/>
  <c r="K20" i="59"/>
  <c r="H12" i="59"/>
  <c r="I8" i="59"/>
  <c r="H23" i="59"/>
  <c r="I19" i="59"/>
  <c r="G11" i="59" l="1"/>
  <c r="H11" i="59" s="1"/>
  <c r="D11" i="59"/>
  <c r="E11" i="59" s="1"/>
  <c r="F11" i="59" s="1"/>
  <c r="D12" i="59"/>
  <c r="G9" i="54"/>
  <c r="AO11" i="56" s="1"/>
  <c r="D23" i="59"/>
  <c r="D34" i="59"/>
  <c r="K10" i="59"/>
  <c r="E23" i="59"/>
  <c r="F19" i="59"/>
  <c r="F23" i="59" s="1"/>
  <c r="J30" i="59"/>
  <c r="J34" i="59" s="1"/>
  <c r="I34" i="59"/>
  <c r="J19" i="59"/>
  <c r="I23" i="59"/>
  <c r="J8" i="59"/>
  <c r="I12" i="59"/>
  <c r="E12" i="59"/>
  <c r="F8" i="59"/>
  <c r="F12" i="59" s="1"/>
  <c r="E34" i="59"/>
  <c r="F30" i="59"/>
  <c r="F34" i="59" s="1"/>
  <c r="I11" i="59" l="1"/>
  <c r="J11" i="59" s="1"/>
  <c r="K11" i="59"/>
  <c r="H9" i="54"/>
  <c r="K30" i="59"/>
  <c r="K34" i="59" s="1"/>
  <c r="J23" i="59"/>
  <c r="K19" i="59"/>
  <c r="K23" i="59" s="1"/>
  <c r="J12" i="59"/>
  <c r="K8" i="59"/>
  <c r="K12" i="59" s="1"/>
  <c r="I9" i="54" l="1"/>
  <c r="AY23" i="56"/>
  <c r="AQ23" i="56"/>
  <c r="AO23" i="56"/>
  <c r="AM23" i="56"/>
  <c r="D16" i="58"/>
  <c r="E16" i="58" s="1"/>
  <c r="F16" i="58" s="1"/>
  <c r="G16" i="58" s="1"/>
  <c r="H16" i="58" s="1"/>
  <c r="I16" i="58" s="1"/>
  <c r="J16" i="58" s="1"/>
  <c r="K16" i="58" s="1"/>
  <c r="L16" i="58" s="1"/>
  <c r="M16" i="58" s="1"/>
  <c r="D15" i="58"/>
  <c r="E15" i="58" s="1"/>
  <c r="F15" i="58" s="1"/>
  <c r="G15" i="58" s="1"/>
  <c r="H15" i="58" s="1"/>
  <c r="I15" i="58" s="1"/>
  <c r="J15" i="58" s="1"/>
  <c r="K15" i="58" s="1"/>
  <c r="L15" i="58" s="1"/>
  <c r="M15" i="58" s="1"/>
  <c r="D14" i="58"/>
  <c r="E14" i="58" s="1"/>
  <c r="F14" i="58" s="1"/>
  <c r="G14" i="58" s="1"/>
  <c r="H14" i="58" s="1"/>
  <c r="I14" i="58" s="1"/>
  <c r="J14" i="58" s="1"/>
  <c r="K14" i="58" s="1"/>
  <c r="L14" i="58" s="1"/>
  <c r="M14" i="58" s="1"/>
  <c r="O19" i="58"/>
  <c r="D9" i="58"/>
  <c r="D18" i="54"/>
  <c r="E18" i="54" s="1"/>
  <c r="F18" i="54" s="1"/>
  <c r="G18" i="54" s="1"/>
  <c r="H18" i="54" s="1"/>
  <c r="I18" i="54" s="1"/>
  <c r="J18" i="54" s="1"/>
  <c r="K18" i="54" s="1"/>
  <c r="L18" i="54" s="1"/>
  <c r="M18" i="54" s="1"/>
  <c r="D16" i="54"/>
  <c r="E16" i="54" s="1"/>
  <c r="F16" i="54" s="1"/>
  <c r="G16" i="54" s="1"/>
  <c r="H16" i="54" s="1"/>
  <c r="I16" i="54" s="1"/>
  <c r="J16" i="54" s="1"/>
  <c r="K16" i="54" s="1"/>
  <c r="L16" i="54" s="1"/>
  <c r="M16" i="54" s="1"/>
  <c r="D15" i="54"/>
  <c r="E15" i="54" s="1"/>
  <c r="F15" i="54" s="1"/>
  <c r="D14" i="54"/>
  <c r="E14" i="54" s="1"/>
  <c r="F14" i="54" s="1"/>
  <c r="G14" i="54" s="1"/>
  <c r="H14" i="54" s="1"/>
  <c r="I14" i="54" s="1"/>
  <c r="J14" i="54" s="1"/>
  <c r="K14" i="54" s="1"/>
  <c r="L14" i="54" s="1"/>
  <c r="M14" i="54" s="1"/>
  <c r="AS11" i="56" l="1"/>
  <c r="AQ11" i="56"/>
  <c r="AI11" i="56"/>
  <c r="N9" i="58"/>
  <c r="BC11" i="56" s="1"/>
  <c r="E9" i="58"/>
  <c r="AK11" i="56" s="1"/>
  <c r="J9" i="54"/>
  <c r="AU11" i="56" s="1"/>
  <c r="H15" i="54"/>
  <c r="I15" i="54" s="1"/>
  <c r="J15" i="54" s="1"/>
  <c r="K15" i="54" s="1"/>
  <c r="G15" i="54"/>
  <c r="D8" i="54"/>
  <c r="E8" i="54" s="1"/>
  <c r="F8" i="54" s="1"/>
  <c r="G8" i="54" s="1"/>
  <c r="H8" i="54" s="1"/>
  <c r="I8" i="54" s="1"/>
  <c r="J8" i="54" s="1"/>
  <c r="K8" i="54" s="1"/>
  <c r="L8" i="54" s="1"/>
  <c r="M8" i="54" s="1"/>
  <c r="D6" i="54"/>
  <c r="E6" i="54" s="1"/>
  <c r="F6" i="54" s="1"/>
  <c r="G6" i="54" s="1"/>
  <c r="H6" i="54" s="1"/>
  <c r="I6" i="54" s="1"/>
  <c r="J6" i="54" s="1"/>
  <c r="K6" i="54" s="1"/>
  <c r="L6" i="54" s="1"/>
  <c r="M6" i="54" s="1"/>
  <c r="D10" i="33"/>
  <c r="H9" i="48"/>
  <c r="H10" i="48"/>
  <c r="D20" i="48"/>
  <c r="D10" i="48" s="1"/>
  <c r="AE128" i="45"/>
  <c r="AE127" i="45"/>
  <c r="AE124" i="45"/>
  <c r="AE122" i="45"/>
  <c r="AE117" i="45"/>
  <c r="AE111" i="45"/>
  <c r="AE109" i="45"/>
  <c r="AE106" i="45"/>
  <c r="AE104" i="45"/>
  <c r="AE103" i="45"/>
  <c r="AE46" i="45"/>
  <c r="AE45" i="45"/>
  <c r="AE42" i="45"/>
  <c r="AE12" i="45"/>
  <c r="AE126" i="25"/>
  <c r="AE36" i="25"/>
  <c r="AE184" i="52"/>
  <c r="AE120" i="52"/>
  <c r="P9" i="58" l="1"/>
  <c r="K9" i="54"/>
  <c r="AW11" i="56" s="1"/>
  <c r="L15" i="54"/>
  <c r="M15" i="54"/>
  <c r="AQ86" i="52"/>
  <c r="L9" i="54" l="1"/>
  <c r="AY11" i="56" s="1"/>
  <c r="O16" i="58"/>
  <c r="O15" i="58"/>
  <c r="O14" i="58"/>
  <c r="BE11" i="56" l="1"/>
  <c r="M9" i="54"/>
  <c r="BA11" i="56" s="1"/>
  <c r="N22" i="58"/>
  <c r="M22" i="58"/>
  <c r="L22" i="58"/>
  <c r="K22" i="58"/>
  <c r="J22" i="58"/>
  <c r="I22" i="58"/>
  <c r="F22" i="58"/>
  <c r="E22" i="58"/>
  <c r="C22" i="58"/>
  <c r="O21" i="58"/>
  <c r="O20" i="58"/>
  <c r="H22" i="58"/>
  <c r="G22" i="58"/>
  <c r="O18" i="58"/>
  <c r="O17" i="58"/>
  <c r="N13" i="58"/>
  <c r="M13" i="58"/>
  <c r="L13" i="58"/>
  <c r="K13" i="58"/>
  <c r="J13" i="58"/>
  <c r="I13" i="58"/>
  <c r="H13" i="58"/>
  <c r="G13" i="58"/>
  <c r="F13" i="58"/>
  <c r="E13" i="58"/>
  <c r="D13" i="58"/>
  <c r="C13" i="58"/>
  <c r="O22" i="58" l="1"/>
  <c r="M23" i="58"/>
  <c r="G23" i="58"/>
  <c r="D22" i="58" s="1"/>
  <c r="D23" i="58" s="1"/>
  <c r="J23" i="58"/>
  <c r="E23" i="58"/>
  <c r="C23" i="58"/>
  <c r="I23" i="58"/>
  <c r="L23" i="58"/>
  <c r="H23" i="58"/>
  <c r="F23" i="58"/>
  <c r="K23" i="58"/>
  <c r="N23" i="58"/>
  <c r="AI126" i="25"/>
  <c r="AI135" i="25" s="1"/>
  <c r="AJ16" i="29" s="1"/>
  <c r="C15" i="50" s="1"/>
  <c r="O23" i="58" l="1"/>
  <c r="P17" i="54"/>
  <c r="BE8" i="56"/>
  <c r="AM44" i="45" l="1"/>
  <c r="AM43" i="45"/>
  <c r="AM25" i="45"/>
  <c r="AT41" i="25"/>
  <c r="AM10" i="45"/>
  <c r="AM13" i="45"/>
  <c r="AI220" i="45"/>
  <c r="AM163" i="45"/>
  <c r="AM162" i="45"/>
  <c r="AI162" i="45"/>
  <c r="AI163" i="45"/>
  <c r="AM92" i="52" l="1"/>
  <c r="AM52" i="52"/>
  <c r="AI92" i="52"/>
  <c r="AM52" i="44" l="1"/>
  <c r="AM144" i="44"/>
  <c r="AI92" i="44" l="1"/>
  <c r="AI52" i="44"/>
  <c r="AM126" i="25" l="1"/>
  <c r="AM104" i="25"/>
  <c r="AM175" i="25"/>
  <c r="AM163" i="25"/>
  <c r="AM160" i="25"/>
  <c r="AI85" i="25"/>
  <c r="AJ11" i="29" s="1"/>
  <c r="C10" i="50" s="1"/>
  <c r="AI104" i="25"/>
  <c r="AJ14" i="29" s="1"/>
  <c r="AI68" i="25"/>
  <c r="AI54" i="25"/>
  <c r="AJ9" i="29" s="1"/>
  <c r="AI24" i="25"/>
  <c r="AI18" i="25"/>
  <c r="AI41" i="25" s="1"/>
  <c r="AI10" i="45" l="1"/>
  <c r="AI47" i="25"/>
  <c r="AJ8" i="29" s="1"/>
  <c r="C8" i="50" s="1"/>
  <c r="AI227" i="25"/>
  <c r="AJ26" i="29" s="1"/>
  <c r="E23" i="50" s="1"/>
  <c r="AI154" i="25"/>
  <c r="C22" i="50" l="1"/>
  <c r="E15" i="51"/>
  <c r="AE47" i="45"/>
  <c r="AE154" i="25" l="1"/>
  <c r="AE25" i="45"/>
  <c r="AE24" i="45"/>
  <c r="AE23" i="45"/>
  <c r="AE22" i="45"/>
  <c r="AE21" i="45"/>
  <c r="AE18" i="45"/>
  <c r="AE17" i="45"/>
  <c r="AE16" i="45"/>
  <c r="AE15" i="45"/>
  <c r="AE13" i="45"/>
  <c r="AE32" i="25"/>
  <c r="AE24" i="25"/>
  <c r="AE10" i="45" s="1"/>
  <c r="AE18" i="25"/>
  <c r="AE9" i="25"/>
  <c r="AE41" i="25" l="1"/>
  <c r="AE8" i="25"/>
  <c r="AE182" i="44"/>
  <c r="AE181" i="44"/>
  <c r="AE179" i="44"/>
  <c r="AE179" i="45" s="1"/>
  <c r="AE177" i="44"/>
  <c r="AE177" i="45" s="1"/>
  <c r="AE143" i="44"/>
  <c r="AE129" i="45"/>
  <c r="AE125" i="44"/>
  <c r="AE123" i="45"/>
  <c r="AE118" i="44"/>
  <c r="AE118" i="45" s="1"/>
  <c r="AE117" i="44"/>
  <c r="AE114" i="44"/>
  <c r="AE113" i="44"/>
  <c r="AE112" i="44"/>
  <c r="AE110" i="44"/>
  <c r="AE108" i="44"/>
  <c r="AE107" i="44"/>
  <c r="AE105" i="44"/>
  <c r="AE105" i="45" s="1"/>
  <c r="AI150" i="52"/>
  <c r="AM68" i="25" l="1"/>
  <c r="AM72" i="25" s="1"/>
  <c r="AT21" i="29" l="1"/>
  <c r="AY21" i="29"/>
  <c r="BD21" i="29"/>
  <c r="AT18" i="29"/>
  <c r="AY18" i="29"/>
  <c r="BD18" i="29"/>
  <c r="BD16" i="29"/>
  <c r="AO16" i="29" s="1"/>
  <c r="AM150" i="52"/>
  <c r="AO18" i="29" l="1"/>
  <c r="AO21" i="29"/>
  <c r="AJ31" i="29" l="1"/>
  <c r="E15" i="50" s="1"/>
  <c r="C15" i="49"/>
  <c r="AM41" i="45"/>
  <c r="AM33" i="45"/>
  <c r="AM19" i="45"/>
  <c r="P20" i="54" l="1"/>
  <c r="P19" i="54"/>
  <c r="P18" i="54"/>
  <c r="P16" i="54"/>
  <c r="P15" i="54"/>
  <c r="P14" i="54"/>
  <c r="P10" i="54"/>
  <c r="P9" i="54"/>
  <c r="P8" i="54"/>
  <c r="P7" i="54"/>
  <c r="P6" i="54"/>
  <c r="AI101" i="44" l="1"/>
  <c r="AM92" i="44" l="1"/>
  <c r="AM101" i="44" s="1"/>
  <c r="AM71" i="44"/>
  <c r="AM184" i="44"/>
  <c r="AM150" i="44"/>
  <c r="AM141" i="44"/>
  <c r="AM129" i="44"/>
  <c r="AM126" i="44"/>
  <c r="AM116" i="44"/>
  <c r="AM121" i="44" s="1"/>
  <c r="AM135" i="25"/>
  <c r="AM97" i="25"/>
  <c r="AM91" i="25"/>
  <c r="AM85" i="25"/>
  <c r="AM54" i="25"/>
  <c r="AM259" i="25"/>
  <c r="AM268" i="25" s="1"/>
  <c r="AM227" i="25"/>
  <c r="AM222" i="25"/>
  <c r="AM196" i="25"/>
  <c r="AM184" i="25"/>
  <c r="AM178" i="25"/>
  <c r="AI175" i="45"/>
  <c r="AI50" i="45"/>
  <c r="AI41" i="45"/>
  <c r="O15" i="54"/>
  <c r="Q15" i="54" s="1"/>
  <c r="O7" i="54"/>
  <c r="AI189" i="44"/>
  <c r="AI184" i="44"/>
  <c r="AI176" i="44"/>
  <c r="AI160" i="44"/>
  <c r="AI150" i="44"/>
  <c r="AI144" i="44"/>
  <c r="AI141" i="44"/>
  <c r="AI129" i="44"/>
  <c r="AI126" i="44"/>
  <c r="AI116" i="44"/>
  <c r="AI121" i="44" s="1"/>
  <c r="AI71" i="44"/>
  <c r="AM102" i="44" l="1"/>
  <c r="AM151" i="44"/>
  <c r="AM200" i="44" s="1"/>
  <c r="AM230" i="44" s="1"/>
  <c r="AI151" i="44"/>
  <c r="AI200" i="44" s="1"/>
  <c r="AI230" i="44" s="1"/>
  <c r="AM105" i="25"/>
  <c r="AM136" i="25" s="1"/>
  <c r="F21" i="48" s="1"/>
  <c r="AM185" i="25"/>
  <c r="AM238" i="25" s="1"/>
  <c r="AI102" i="44"/>
  <c r="AI259" i="25"/>
  <c r="AI268" i="25" s="1"/>
  <c r="AI222" i="25"/>
  <c r="AJ25" i="29" s="1"/>
  <c r="E22" i="50" s="1"/>
  <c r="AI196" i="25"/>
  <c r="AJ23" i="29" s="1"/>
  <c r="E11" i="50" s="1"/>
  <c r="AI184" i="25"/>
  <c r="AI178" i="25"/>
  <c r="AI175" i="25"/>
  <c r="AI163" i="25"/>
  <c r="AI160" i="25"/>
  <c r="AI97" i="25"/>
  <c r="AI91" i="25"/>
  <c r="AJ12" i="29" s="1"/>
  <c r="O10" i="54" l="1"/>
  <c r="AI185" i="25"/>
  <c r="AI155" i="25"/>
  <c r="AJ20" i="29" s="1"/>
  <c r="E8" i="50" s="1"/>
  <c r="AI72" i="25"/>
  <c r="AJ10" i="29" s="1"/>
  <c r="C9" i="50" s="1"/>
  <c r="AI238" i="25" l="1"/>
  <c r="AJ22" i="29"/>
  <c r="E10" i="50" s="1"/>
  <c r="E19" i="48"/>
  <c r="AI269" i="25"/>
  <c r="E9" i="48" l="1"/>
  <c r="AE189" i="44"/>
  <c r="AE176" i="44"/>
  <c r="AE160" i="44"/>
  <c r="AE144" i="44"/>
  <c r="AE129" i="44"/>
  <c r="AE150" i="44" l="1"/>
  <c r="AE184" i="44"/>
  <c r="AE126" i="44"/>
  <c r="AE116" i="44"/>
  <c r="AE52" i="44"/>
  <c r="AE71" i="44" s="1"/>
  <c r="AE141" i="44"/>
  <c r="AE151" i="44" l="1"/>
  <c r="M13" i="54" l="1"/>
  <c r="N13" i="54"/>
  <c r="AM220" i="45"/>
  <c r="AM212" i="45"/>
  <c r="AI19" i="45"/>
  <c r="AI212" i="45"/>
  <c r="AE27" i="56" l="1"/>
  <c r="AG27" i="56" s="1"/>
  <c r="AE92" i="52"/>
  <c r="AI8" i="45" l="1"/>
  <c r="AI9" i="45"/>
  <c r="AI33" i="45"/>
  <c r="AI36" i="45"/>
  <c r="AI39" i="45"/>
  <c r="AI43" i="45"/>
  <c r="AI44" i="45"/>
  <c r="I20" i="48" l="1"/>
  <c r="F20" i="48"/>
  <c r="AM138" i="45" l="1"/>
  <c r="AM177" i="45"/>
  <c r="AM108" i="45"/>
  <c r="AM63" i="45"/>
  <c r="AM55" i="45"/>
  <c r="AM54" i="45"/>
  <c r="AM48" i="45"/>
  <c r="AM47" i="45"/>
  <c r="AM36" i="45"/>
  <c r="AM12" i="45"/>
  <c r="AM9" i="45"/>
  <c r="AM8" i="45"/>
  <c r="AM14" i="45" s="1"/>
  <c r="AI187" i="45"/>
  <c r="AI185" i="45"/>
  <c r="AI179" i="45"/>
  <c r="AI177" i="45"/>
  <c r="AI174" i="45"/>
  <c r="AI168" i="45"/>
  <c r="AI159" i="45"/>
  <c r="AI153" i="45"/>
  <c r="AI138" i="45"/>
  <c r="AI108" i="45"/>
  <c r="AI63" i="45"/>
  <c r="AI55" i="45"/>
  <c r="AI54" i="45"/>
  <c r="AI48" i="45"/>
  <c r="AI13" i="45"/>
  <c r="AI12" i="45"/>
  <c r="AI176" i="45" l="1"/>
  <c r="AS26" i="56"/>
  <c r="AK26" i="56"/>
  <c r="AM188" i="45" l="1"/>
  <c r="AM187" i="45"/>
  <c r="AM185" i="45"/>
  <c r="AM180" i="45"/>
  <c r="AM179" i="45"/>
  <c r="AM174" i="45"/>
  <c r="AM168" i="45"/>
  <c r="AM159" i="45"/>
  <c r="AM153" i="45"/>
  <c r="AM147" i="45"/>
  <c r="AM146" i="45"/>
  <c r="AM119" i="45"/>
  <c r="AM118" i="45"/>
  <c r="AM117" i="45"/>
  <c r="AM104" i="45"/>
  <c r="AM38" i="45"/>
  <c r="AI188" i="45"/>
  <c r="AI118" i="45"/>
  <c r="AI117" i="45"/>
  <c r="AM116" i="45" l="1"/>
  <c r="D29" i="37"/>
  <c r="C29" i="37"/>
  <c r="AE21" i="29" l="1"/>
  <c r="E9" i="51" s="1"/>
  <c r="E9" i="49"/>
  <c r="P15" i="58" s="1"/>
  <c r="Q15" i="58" s="1"/>
  <c r="AU26" i="56"/>
  <c r="BA26" i="56"/>
  <c r="BE21" i="56"/>
  <c r="BE27" i="56" l="1"/>
  <c r="BG27" i="56" s="1"/>
  <c r="BA28" i="56"/>
  <c r="AU28" i="56"/>
  <c r="AS28" i="56"/>
  <c r="AK28" i="56"/>
  <c r="BE25" i="56"/>
  <c r="BE22" i="56"/>
  <c r="BE20" i="56"/>
  <c r="BE19" i="56"/>
  <c r="BE18" i="56"/>
  <c r="BE16" i="56"/>
  <c r="BE14" i="56"/>
  <c r="BE13" i="56"/>
  <c r="BE12" i="56"/>
  <c r="BE10" i="56"/>
  <c r="BE9" i="56"/>
  <c r="BC15" i="56"/>
  <c r="BC17" i="56" s="1"/>
  <c r="BA15" i="56"/>
  <c r="BA17" i="56" s="1"/>
  <c r="AY15" i="56"/>
  <c r="AY17" i="56" s="1"/>
  <c r="AW15" i="56"/>
  <c r="AW17" i="56" s="1"/>
  <c r="AU15" i="56"/>
  <c r="AU17" i="56" s="1"/>
  <c r="AS15" i="56"/>
  <c r="AS17" i="56" s="1"/>
  <c r="AQ15" i="56"/>
  <c r="AQ17" i="56" s="1"/>
  <c r="AO15" i="56"/>
  <c r="AO17" i="56" s="1"/>
  <c r="AM15" i="56"/>
  <c r="AM17" i="56" s="1"/>
  <c r="AK15" i="56"/>
  <c r="AK17" i="56" s="1"/>
  <c r="AI15" i="56"/>
  <c r="AI17" i="56" s="1"/>
  <c r="AG15" i="56"/>
  <c r="AY26" i="56"/>
  <c r="AY28" i="56" s="1"/>
  <c r="BA29" i="56" l="1"/>
  <c r="AY29" i="56"/>
  <c r="AU29" i="56"/>
  <c r="AS29" i="56"/>
  <c r="AK29" i="56"/>
  <c r="BE15" i="56"/>
  <c r="AG17" i="56"/>
  <c r="BE17" i="56" l="1"/>
  <c r="N22" i="54" l="1"/>
  <c r="M22" i="54"/>
  <c r="L22" i="54"/>
  <c r="K22" i="54"/>
  <c r="J22" i="54"/>
  <c r="I22" i="54"/>
  <c r="H22" i="54"/>
  <c r="G22" i="54"/>
  <c r="F22" i="54"/>
  <c r="E22" i="54"/>
  <c r="D22" i="54"/>
  <c r="L13" i="54"/>
  <c r="K13" i="54"/>
  <c r="J13" i="54"/>
  <c r="I13" i="54"/>
  <c r="H13" i="54"/>
  <c r="G13" i="54"/>
  <c r="F13" i="54"/>
  <c r="E13" i="54"/>
  <c r="D13" i="54"/>
  <c r="C13" i="54"/>
  <c r="E30" i="49"/>
  <c r="C25" i="49"/>
  <c r="C27" i="49" s="1"/>
  <c r="K23" i="54" l="1"/>
  <c r="M23" i="54"/>
  <c r="L23" i="54"/>
  <c r="G23" i="54"/>
  <c r="F23" i="54"/>
  <c r="D23" i="54"/>
  <c r="N23" i="54"/>
  <c r="J23" i="54"/>
  <c r="I23" i="54"/>
  <c r="H23" i="54"/>
  <c r="E23" i="54"/>
  <c r="E30" i="51"/>
  <c r="AM141" i="52" l="1"/>
  <c r="AM199" i="52"/>
  <c r="AM189" i="52"/>
  <c r="AI199" i="52"/>
  <c r="AI189" i="52"/>
  <c r="AI176" i="52"/>
  <c r="AI160" i="52"/>
  <c r="AI141" i="52"/>
  <c r="AI52" i="52"/>
  <c r="AM38" i="52"/>
  <c r="AM29" i="52"/>
  <c r="AM26" i="52"/>
  <c r="AI38" i="52"/>
  <c r="AI29" i="52"/>
  <c r="AI40" i="52" s="1"/>
  <c r="AI26" i="52"/>
  <c r="AM226" i="52"/>
  <c r="AI226" i="52"/>
  <c r="AE226" i="52"/>
  <c r="AM219" i="52"/>
  <c r="AI219" i="52"/>
  <c r="AE219" i="52"/>
  <c r="AM210" i="52"/>
  <c r="AI210" i="52"/>
  <c r="AE210" i="52"/>
  <c r="AM204" i="52"/>
  <c r="AI204" i="52"/>
  <c r="AE204" i="52"/>
  <c r="AE199" i="52"/>
  <c r="AE189" i="52"/>
  <c r="AM184" i="52"/>
  <c r="BD25" i="29" s="1"/>
  <c r="AI184" i="52"/>
  <c r="AT25" i="29"/>
  <c r="AM176" i="52"/>
  <c r="AE176" i="52"/>
  <c r="AM160" i="52"/>
  <c r="AE160" i="52"/>
  <c r="AE150" i="52"/>
  <c r="AM144" i="52"/>
  <c r="AI144" i="52"/>
  <c r="AE144" i="52"/>
  <c r="AE141" i="52"/>
  <c r="AM129" i="52"/>
  <c r="AI129" i="52"/>
  <c r="AE129" i="52"/>
  <c r="AM126" i="52"/>
  <c r="AI126" i="52"/>
  <c r="AE126" i="52"/>
  <c r="AM120" i="52"/>
  <c r="AI120" i="52"/>
  <c r="AM116" i="52"/>
  <c r="AI116" i="52"/>
  <c r="AE116" i="52"/>
  <c r="AM98" i="52"/>
  <c r="AI98" i="52"/>
  <c r="AE98" i="52"/>
  <c r="AM91" i="52"/>
  <c r="AI91" i="52"/>
  <c r="AE91" i="52"/>
  <c r="AE83" i="52"/>
  <c r="AE92" i="44" s="1"/>
  <c r="AE101" i="44" s="1"/>
  <c r="AM80" i="52"/>
  <c r="AI80" i="52"/>
  <c r="AE80" i="52"/>
  <c r="AM75" i="52"/>
  <c r="AI75" i="52"/>
  <c r="AE75" i="52"/>
  <c r="AE101" i="52" s="1"/>
  <c r="AM70" i="52"/>
  <c r="AI70" i="52"/>
  <c r="AE70" i="52"/>
  <c r="AM64" i="52"/>
  <c r="AI64" i="52"/>
  <c r="AE64" i="52"/>
  <c r="AM58" i="52"/>
  <c r="AI58" i="52"/>
  <c r="AE58" i="52"/>
  <c r="AE52" i="52"/>
  <c r="AE38" i="52"/>
  <c r="AE29" i="52"/>
  <c r="AE26" i="52"/>
  <c r="AM14" i="52"/>
  <c r="AM20" i="52" s="1"/>
  <c r="AI14" i="52"/>
  <c r="AI20" i="52" s="1"/>
  <c r="AE14" i="52"/>
  <c r="AE20" i="52" s="1"/>
  <c r="AE119" i="44" l="1"/>
  <c r="AE102" i="44"/>
  <c r="D28" i="48" s="1"/>
  <c r="D31" i="48" s="1"/>
  <c r="AM40" i="52"/>
  <c r="AE220" i="52"/>
  <c r="AE229" i="52" s="1"/>
  <c r="AM151" i="52"/>
  <c r="BD22" i="29" s="1"/>
  <c r="AY25" i="29"/>
  <c r="AO25" i="29" s="1"/>
  <c r="AI101" i="52"/>
  <c r="AI220" i="52"/>
  <c r="AI229" i="52" s="1"/>
  <c r="AM220" i="52"/>
  <c r="AM229" i="52" s="1"/>
  <c r="AT11" i="29"/>
  <c r="AE40" i="52"/>
  <c r="AE71" i="52" s="1"/>
  <c r="AE121" i="52"/>
  <c r="AM101" i="52"/>
  <c r="AM121" i="52"/>
  <c r="AI151" i="52"/>
  <c r="AY22" i="29" s="1"/>
  <c r="AI121" i="52"/>
  <c r="AE151" i="52"/>
  <c r="AM71" i="52"/>
  <c r="AI71" i="52"/>
  <c r="AY11" i="29" s="1"/>
  <c r="AY15" i="29" s="1"/>
  <c r="AY17" i="29" s="1"/>
  <c r="AE119" i="45" l="1"/>
  <c r="AE120" i="45" s="1"/>
  <c r="AE120" i="44"/>
  <c r="AE121" i="44" s="1"/>
  <c r="AE200" i="44" s="1"/>
  <c r="AE230" i="44" s="1"/>
  <c r="H28" i="48" s="1"/>
  <c r="H31" i="48" s="1"/>
  <c r="AQ26" i="56"/>
  <c r="AQ28" i="56" s="1"/>
  <c r="AQ29" i="56" s="1"/>
  <c r="AT22" i="29"/>
  <c r="AO22" i="29" s="1"/>
  <c r="BD20" i="29"/>
  <c r="AT20" i="29"/>
  <c r="BD11" i="29"/>
  <c r="BD15" i="29" s="1"/>
  <c r="BD17" i="29" s="1"/>
  <c r="BD19" i="29" s="1"/>
  <c r="AY20" i="29"/>
  <c r="AI200" i="52"/>
  <c r="AI230" i="52" s="1"/>
  <c r="E22" i="49"/>
  <c r="AT15" i="29"/>
  <c r="AE200" i="52"/>
  <c r="AE230" i="52" s="1"/>
  <c r="AE102" i="52"/>
  <c r="C30" i="49"/>
  <c r="AY19" i="29"/>
  <c r="AM200" i="52"/>
  <c r="AM102" i="52"/>
  <c r="AI102" i="52"/>
  <c r="E28" i="37"/>
  <c r="E27" i="37"/>
  <c r="D24" i="36"/>
  <c r="D6" i="36" s="1"/>
  <c r="C24" i="36"/>
  <c r="E23" i="36"/>
  <c r="E22" i="36"/>
  <c r="E21" i="36"/>
  <c r="E12" i="36"/>
  <c r="E25" i="49" l="1"/>
  <c r="E27" i="49" s="1"/>
  <c r="E28" i="49" s="1"/>
  <c r="P19" i="58"/>
  <c r="Q19" i="58" s="1"/>
  <c r="AE232" i="52"/>
  <c r="AQ102" i="52"/>
  <c r="AO20" i="29"/>
  <c r="AT28" i="29"/>
  <c r="AT30" i="29" s="1"/>
  <c r="AT32" i="29" s="1"/>
  <c r="AJ232" i="52"/>
  <c r="AM230" i="52"/>
  <c r="AM232" i="52" s="1"/>
  <c r="AY28" i="29"/>
  <c r="AY30" i="29" s="1"/>
  <c r="AY32" i="29" s="1"/>
  <c r="AO11" i="29"/>
  <c r="AT17" i="29"/>
  <c r="AT19" i="29" s="1"/>
  <c r="AO15" i="29"/>
  <c r="BD28" i="29"/>
  <c r="BD30" i="29" s="1"/>
  <c r="BD32" i="29" s="1"/>
  <c r="E24" i="36"/>
  <c r="E8" i="49" l="1"/>
  <c r="P14" i="58" s="1"/>
  <c r="Q14" i="58" s="1"/>
  <c r="O9" i="58"/>
  <c r="C10" i="49"/>
  <c r="AE231" i="52"/>
  <c r="E10" i="49"/>
  <c r="AE153" i="45"/>
  <c r="AE150" i="45"/>
  <c r="AE108" i="45"/>
  <c r="AE116" i="45" s="1"/>
  <c r="AE121" i="45" s="1"/>
  <c r="AE63" i="45"/>
  <c r="AE54" i="45"/>
  <c r="AE48" i="45"/>
  <c r="AE44" i="45"/>
  <c r="AE43" i="45"/>
  <c r="AE36" i="45"/>
  <c r="AE19" i="45"/>
  <c r="AE160" i="25"/>
  <c r="AE102" i="25"/>
  <c r="AE104" i="25" s="1"/>
  <c r="AE9" i="45"/>
  <c r="AE8" i="45"/>
  <c r="Q9" i="58" l="1"/>
  <c r="O13" i="58"/>
  <c r="E13" i="49"/>
  <c r="E17" i="49" s="1"/>
  <c r="P16" i="58"/>
  <c r="Q16" i="58" s="1"/>
  <c r="AE69" i="45"/>
  <c r="E29" i="49" l="1"/>
  <c r="E31" i="49" s="1"/>
  <c r="AO31" i="29"/>
  <c r="AQ252" i="25" l="1"/>
  <c r="AE132" i="25" l="1"/>
  <c r="AQ228" i="45" l="1"/>
  <c r="AE258" i="25" l="1"/>
  <c r="AM69" i="45"/>
  <c r="AI226" i="45" l="1"/>
  <c r="AM226" i="45"/>
  <c r="AM229" i="45" s="1"/>
  <c r="AI219" i="45"/>
  <c r="AM219" i="45"/>
  <c r="AI210" i="45"/>
  <c r="AM210" i="45"/>
  <c r="AI204" i="45"/>
  <c r="AM204" i="45"/>
  <c r="AI199" i="45"/>
  <c r="AM199" i="45"/>
  <c r="AI189" i="45"/>
  <c r="AM189" i="45"/>
  <c r="AI184" i="45"/>
  <c r="AM184" i="45"/>
  <c r="AM176" i="45"/>
  <c r="AI160" i="45"/>
  <c r="AM160" i="45"/>
  <c r="AI150" i="45"/>
  <c r="AM150" i="45"/>
  <c r="AI144" i="45"/>
  <c r="AM144" i="45"/>
  <c r="AI229" i="45" l="1"/>
  <c r="AI141" i="45"/>
  <c r="AM141" i="45"/>
  <c r="AI129" i="45"/>
  <c r="AM129" i="45"/>
  <c r="AI126" i="45"/>
  <c r="AM126" i="45"/>
  <c r="AI120" i="45"/>
  <c r="AM120" i="45"/>
  <c r="AM121" i="45" s="1"/>
  <c r="AI116" i="45"/>
  <c r="AI98" i="45"/>
  <c r="AM98" i="45"/>
  <c r="AI91" i="45"/>
  <c r="AM91" i="45"/>
  <c r="AI80" i="45"/>
  <c r="AM80" i="45"/>
  <c r="AE80" i="45"/>
  <c r="AI75" i="45"/>
  <c r="AM75" i="45"/>
  <c r="AE75" i="45"/>
  <c r="AM70" i="45"/>
  <c r="AI64" i="45"/>
  <c r="AM64" i="45"/>
  <c r="AI58" i="45"/>
  <c r="AM58" i="45"/>
  <c r="AI52" i="45"/>
  <c r="AM52" i="45"/>
  <c r="AI38" i="45"/>
  <c r="AI29" i="45"/>
  <c r="AM29" i="45"/>
  <c r="AM26" i="45"/>
  <c r="AM20" i="45"/>
  <c r="AM40" i="45" l="1"/>
  <c r="F9" i="48" s="1"/>
  <c r="AM151" i="45"/>
  <c r="AI40" i="45"/>
  <c r="AI121" i="45"/>
  <c r="AI151" i="45"/>
  <c r="AQ141" i="45"/>
  <c r="AE141" i="45"/>
  <c r="AQ227" i="45"/>
  <c r="AQ226" i="45"/>
  <c r="AE226" i="45"/>
  <c r="AQ225" i="45"/>
  <c r="AQ224" i="45"/>
  <c r="AQ223" i="45"/>
  <c r="AQ222" i="45"/>
  <c r="AQ221" i="45"/>
  <c r="AQ219" i="45"/>
  <c r="AE219" i="45"/>
  <c r="AQ218" i="45"/>
  <c r="AQ217" i="45"/>
  <c r="AQ216" i="45"/>
  <c r="AQ215" i="45"/>
  <c r="AQ214" i="45"/>
  <c r="AQ213" i="45"/>
  <c r="AQ212" i="45"/>
  <c r="AQ211" i="45"/>
  <c r="AQ210" i="45"/>
  <c r="AE210" i="45"/>
  <c r="AQ209" i="45"/>
  <c r="AQ208" i="45"/>
  <c r="AQ207" i="45"/>
  <c r="AQ206" i="45"/>
  <c r="AQ205" i="45"/>
  <c r="AE204" i="45"/>
  <c r="AQ203" i="45"/>
  <c r="AQ202" i="45"/>
  <c r="AQ201" i="45"/>
  <c r="AQ199" i="45"/>
  <c r="AE199" i="45"/>
  <c r="AQ198" i="45"/>
  <c r="AQ197" i="45"/>
  <c r="AQ196" i="45"/>
  <c r="AQ195" i="45"/>
  <c r="AQ194" i="45"/>
  <c r="AQ193" i="45"/>
  <c r="AQ192" i="45"/>
  <c r="AQ191" i="45"/>
  <c r="AQ190" i="45"/>
  <c r="AQ189" i="45"/>
  <c r="AE189" i="45"/>
  <c r="AQ188" i="45"/>
  <c r="AQ187" i="45"/>
  <c r="AQ186" i="45"/>
  <c r="AQ185" i="45"/>
  <c r="AQ184" i="45"/>
  <c r="AE184" i="45"/>
  <c r="AQ183" i="45"/>
  <c r="AQ182" i="45"/>
  <c r="AQ181" i="45"/>
  <c r="AQ180" i="45"/>
  <c r="AQ179" i="45"/>
  <c r="AQ178" i="45"/>
  <c r="AQ177" i="45"/>
  <c r="AQ176" i="45"/>
  <c r="AE176" i="45"/>
  <c r="AQ174" i="45"/>
  <c r="AQ173" i="45"/>
  <c r="AQ172" i="45"/>
  <c r="AQ171" i="45"/>
  <c r="AQ170" i="45"/>
  <c r="AQ169" i="45"/>
  <c r="AQ168" i="45"/>
  <c r="AQ167" i="45"/>
  <c r="AQ166" i="45"/>
  <c r="AQ165" i="45"/>
  <c r="AQ164" i="45"/>
  <c r="AQ163" i="45"/>
  <c r="AQ162" i="45"/>
  <c r="AQ161" i="45"/>
  <c r="AQ160" i="45"/>
  <c r="AE160" i="45"/>
  <c r="AQ159" i="45"/>
  <c r="AQ158" i="45"/>
  <c r="AQ157" i="45"/>
  <c r="AQ156" i="45"/>
  <c r="AQ155" i="45"/>
  <c r="AQ154" i="45"/>
  <c r="AQ153" i="45"/>
  <c r="AQ152" i="45"/>
  <c r="AQ150" i="45"/>
  <c r="AQ149" i="45"/>
  <c r="AQ148" i="45"/>
  <c r="AQ147" i="45"/>
  <c r="AQ146" i="45"/>
  <c r="AQ145" i="45"/>
  <c r="AQ144" i="45"/>
  <c r="AE144" i="45"/>
  <c r="AQ143" i="45"/>
  <c r="AQ142" i="45"/>
  <c r="AQ140" i="45"/>
  <c r="AQ139" i="45"/>
  <c r="AQ138" i="45"/>
  <c r="AQ137" i="45"/>
  <c r="AQ136" i="45"/>
  <c r="AQ135" i="45"/>
  <c r="AQ134" i="45"/>
  <c r="AQ129" i="45"/>
  <c r="AQ128" i="45"/>
  <c r="AQ127" i="45"/>
  <c r="AE126" i="45"/>
  <c r="AQ125" i="45"/>
  <c r="AQ124" i="45"/>
  <c r="AQ123" i="45"/>
  <c r="AQ122" i="45"/>
  <c r="AQ119" i="45"/>
  <c r="AQ118" i="45"/>
  <c r="AQ117" i="45"/>
  <c r="AQ116" i="45"/>
  <c r="AQ115" i="45"/>
  <c r="AQ114" i="45"/>
  <c r="AQ113" i="45"/>
  <c r="AQ112" i="45"/>
  <c r="AQ111" i="45"/>
  <c r="AQ110" i="45"/>
  <c r="AQ109" i="45"/>
  <c r="AQ108" i="45"/>
  <c r="AQ107" i="45"/>
  <c r="AQ106" i="45"/>
  <c r="AQ105" i="45"/>
  <c r="AQ104" i="45"/>
  <c r="AQ103" i="45"/>
  <c r="AQ100" i="45"/>
  <c r="AQ99" i="45"/>
  <c r="AQ98" i="45"/>
  <c r="AE98" i="45"/>
  <c r="AQ97" i="45"/>
  <c r="AQ96" i="45"/>
  <c r="AQ95" i="45"/>
  <c r="AQ94" i="45"/>
  <c r="AQ93" i="45"/>
  <c r="AQ91" i="45"/>
  <c r="AE91" i="45"/>
  <c r="AQ90" i="45"/>
  <c r="AQ89" i="45"/>
  <c r="AQ88" i="45"/>
  <c r="AQ87" i="45"/>
  <c r="AQ86" i="45"/>
  <c r="AQ85" i="45"/>
  <c r="AQ84" i="45"/>
  <c r="AQ82" i="45"/>
  <c r="AQ80" i="45"/>
  <c r="AQ79" i="45"/>
  <c r="AQ78" i="45"/>
  <c r="AQ77" i="45"/>
  <c r="AQ76" i="45"/>
  <c r="AQ74" i="45"/>
  <c r="AQ73" i="45"/>
  <c r="AQ72" i="45"/>
  <c r="AE70" i="45"/>
  <c r="AQ68" i="45"/>
  <c r="AQ67" i="45"/>
  <c r="AQ66" i="45"/>
  <c r="AQ65" i="45"/>
  <c r="AQ64" i="45"/>
  <c r="AE64" i="45"/>
  <c r="AQ63" i="45"/>
  <c r="AQ62" i="45"/>
  <c r="AQ61" i="45"/>
  <c r="AQ60" i="45"/>
  <c r="AQ59" i="45"/>
  <c r="AQ58" i="45"/>
  <c r="AE58" i="45"/>
  <c r="AQ57" i="45"/>
  <c r="AQ56" i="45"/>
  <c r="AQ55" i="45"/>
  <c r="AQ54" i="45"/>
  <c r="AQ53" i="45"/>
  <c r="AQ52" i="45"/>
  <c r="AQ51" i="45"/>
  <c r="AQ50" i="45"/>
  <c r="AQ49" i="45"/>
  <c r="AQ48" i="45"/>
  <c r="AQ47" i="45"/>
  <c r="AQ46" i="45"/>
  <c r="AQ45" i="45"/>
  <c r="AQ44" i="45"/>
  <c r="AQ43" i="45"/>
  <c r="AQ42" i="45"/>
  <c r="AQ41" i="45"/>
  <c r="AQ39" i="45"/>
  <c r="AQ38" i="45"/>
  <c r="AQ37" i="45"/>
  <c r="AQ36" i="45"/>
  <c r="AQ35" i="45"/>
  <c r="AQ34" i="45"/>
  <c r="AQ33" i="45"/>
  <c r="AQ32" i="45"/>
  <c r="AQ31" i="45"/>
  <c r="AQ30" i="45"/>
  <c r="AE29" i="45"/>
  <c r="AQ28" i="45"/>
  <c r="AQ27" i="45"/>
  <c r="AQ24" i="45"/>
  <c r="AQ23" i="45"/>
  <c r="AQ22" i="45"/>
  <c r="AQ21" i="45"/>
  <c r="AQ19" i="45"/>
  <c r="AQ18" i="45"/>
  <c r="AQ17" i="45"/>
  <c r="AQ16" i="45"/>
  <c r="AQ15" i="45"/>
  <c r="AQ13" i="45"/>
  <c r="AQ12" i="45"/>
  <c r="AQ9" i="45"/>
  <c r="AQ228" i="44"/>
  <c r="AQ227" i="44"/>
  <c r="AQ226" i="44"/>
  <c r="AQ225" i="44"/>
  <c r="AQ224" i="44"/>
  <c r="AQ223" i="44"/>
  <c r="AQ222" i="44"/>
  <c r="AQ221" i="44"/>
  <c r="AQ219" i="44"/>
  <c r="AQ218" i="44"/>
  <c r="AQ217" i="44"/>
  <c r="AQ216" i="44"/>
  <c r="AQ215" i="44"/>
  <c r="AQ214" i="44"/>
  <c r="AQ213" i="44"/>
  <c r="AQ212" i="44"/>
  <c r="AQ211" i="44"/>
  <c r="AQ210" i="44"/>
  <c r="AQ209" i="44"/>
  <c r="AQ208" i="44"/>
  <c r="AQ207" i="44"/>
  <c r="AQ206" i="44"/>
  <c r="AQ205" i="44"/>
  <c r="AQ204" i="44"/>
  <c r="AQ203" i="44"/>
  <c r="AQ202" i="44"/>
  <c r="AQ201" i="44"/>
  <c r="AO27" i="29"/>
  <c r="AQ198" i="44"/>
  <c r="AQ197" i="44"/>
  <c r="AQ196" i="44"/>
  <c r="AQ195" i="44"/>
  <c r="AQ194" i="44"/>
  <c r="AQ193" i="44"/>
  <c r="AQ192" i="44"/>
  <c r="AQ191" i="44"/>
  <c r="AQ190" i="44"/>
  <c r="AQ188" i="44"/>
  <c r="AQ187" i="44"/>
  <c r="AQ186" i="44"/>
  <c r="AQ185" i="44"/>
  <c r="AQ183" i="44"/>
  <c r="AQ182" i="44"/>
  <c r="AQ181" i="44"/>
  <c r="AQ180" i="44"/>
  <c r="AQ179" i="44"/>
  <c r="AQ178" i="44"/>
  <c r="AQ177" i="44"/>
  <c r="AO24" i="29"/>
  <c r="AQ174" i="44"/>
  <c r="AQ173" i="44"/>
  <c r="AQ172" i="44"/>
  <c r="AQ171" i="44"/>
  <c r="AQ170" i="44"/>
  <c r="AQ169" i="44"/>
  <c r="AQ168" i="44"/>
  <c r="AQ167" i="44"/>
  <c r="AQ166" i="44"/>
  <c r="AQ165" i="44"/>
  <c r="AQ164" i="44"/>
  <c r="AQ163" i="44"/>
  <c r="AQ162" i="44"/>
  <c r="AQ161" i="44"/>
  <c r="AO23" i="29"/>
  <c r="AQ159" i="44"/>
  <c r="AQ158" i="44"/>
  <c r="AQ157" i="44"/>
  <c r="AQ156" i="44"/>
  <c r="AQ155" i="44"/>
  <c r="AQ154" i="44"/>
  <c r="AQ153" i="44"/>
  <c r="AQ152" i="44"/>
  <c r="AQ149" i="44"/>
  <c r="AQ148" i="44"/>
  <c r="AQ147" i="44"/>
  <c r="AQ146" i="44"/>
  <c r="AQ145" i="44"/>
  <c r="AQ143" i="44"/>
  <c r="AQ142" i="44"/>
  <c r="AQ140" i="44"/>
  <c r="AQ139" i="44"/>
  <c r="AQ138" i="44"/>
  <c r="AQ137" i="44"/>
  <c r="AQ136" i="44"/>
  <c r="AQ135" i="44"/>
  <c r="AQ134" i="44"/>
  <c r="AQ128" i="44"/>
  <c r="AQ127" i="44"/>
  <c r="AQ125" i="44"/>
  <c r="AQ124" i="44"/>
  <c r="AQ123" i="44"/>
  <c r="AQ122" i="44"/>
  <c r="AQ119" i="44"/>
  <c r="AQ118" i="44"/>
  <c r="AQ117" i="44"/>
  <c r="AQ115" i="44"/>
  <c r="AQ114" i="44"/>
  <c r="AQ113" i="44"/>
  <c r="AQ112" i="44"/>
  <c r="AQ111" i="44"/>
  <c r="AQ110" i="44"/>
  <c r="AQ109" i="44"/>
  <c r="AQ108" i="44"/>
  <c r="AQ107" i="44"/>
  <c r="AQ106" i="44"/>
  <c r="AQ105" i="44"/>
  <c r="AQ104" i="44"/>
  <c r="AQ103" i="44"/>
  <c r="AQ100" i="44"/>
  <c r="AQ99" i="44"/>
  <c r="AQ98" i="44"/>
  <c r="AQ97" i="44"/>
  <c r="AQ96" i="44"/>
  <c r="AQ95" i="44"/>
  <c r="AQ94" i="44"/>
  <c r="AQ93" i="44"/>
  <c r="AQ91" i="44"/>
  <c r="AQ90" i="44"/>
  <c r="AQ89" i="44"/>
  <c r="AQ88" i="44"/>
  <c r="AQ87" i="44"/>
  <c r="AQ86" i="44"/>
  <c r="AQ85" i="44"/>
  <c r="AQ84" i="44"/>
  <c r="AQ82" i="44"/>
  <c r="AQ81" i="44"/>
  <c r="AQ79" i="44"/>
  <c r="AQ78" i="44"/>
  <c r="AQ77" i="44"/>
  <c r="AQ76" i="44"/>
  <c r="AQ75" i="44"/>
  <c r="AQ74" i="44"/>
  <c r="AQ73" i="44"/>
  <c r="AQ72" i="44"/>
  <c r="AQ69" i="44"/>
  <c r="AQ68" i="44"/>
  <c r="AQ67" i="44"/>
  <c r="AQ66" i="44"/>
  <c r="AQ65" i="44"/>
  <c r="AO14" i="29"/>
  <c r="AE14" i="29" s="1"/>
  <c r="C24" i="50" s="1"/>
  <c r="AQ63" i="44"/>
  <c r="AQ62" i="44"/>
  <c r="AQ61" i="44"/>
  <c r="AQ60" i="44"/>
  <c r="AQ59" i="44"/>
  <c r="AO13" i="29"/>
  <c r="AQ57" i="44"/>
  <c r="AQ56" i="44"/>
  <c r="AQ55" i="44"/>
  <c r="AQ54" i="44"/>
  <c r="AQ53" i="44"/>
  <c r="AO12" i="29"/>
  <c r="AE12" i="29" s="1"/>
  <c r="AQ51" i="44"/>
  <c r="AQ50" i="44"/>
  <c r="AQ49" i="44"/>
  <c r="AQ48" i="44"/>
  <c r="AQ47" i="44"/>
  <c r="AQ46" i="44"/>
  <c r="AQ45" i="44"/>
  <c r="AQ44" i="44"/>
  <c r="AQ43" i="44"/>
  <c r="AQ42" i="44"/>
  <c r="AQ41" i="44"/>
  <c r="AQ39" i="44"/>
  <c r="AQ38" i="44"/>
  <c r="AQ37" i="44"/>
  <c r="AQ36" i="44"/>
  <c r="AQ35" i="44"/>
  <c r="AQ34" i="44"/>
  <c r="AQ33" i="44"/>
  <c r="AE38" i="44"/>
  <c r="AQ32" i="44"/>
  <c r="AQ31" i="44"/>
  <c r="AQ30" i="44"/>
  <c r="AQ29" i="44"/>
  <c r="AQ28" i="44"/>
  <c r="AQ27" i="44"/>
  <c r="AE29" i="44"/>
  <c r="AQ25" i="44"/>
  <c r="AQ24" i="44"/>
  <c r="AQ23" i="44"/>
  <c r="AQ22" i="44"/>
  <c r="AQ21" i="44"/>
  <c r="AE26" i="44"/>
  <c r="AO9" i="29" s="1"/>
  <c r="AE9" i="29" s="1"/>
  <c r="C22" i="51" s="1"/>
  <c r="AQ19" i="44"/>
  <c r="AQ18" i="44"/>
  <c r="AQ17" i="44"/>
  <c r="AQ16" i="44"/>
  <c r="AQ15" i="44"/>
  <c r="AQ13" i="44"/>
  <c r="AQ12" i="44"/>
  <c r="AQ11" i="44"/>
  <c r="AQ10" i="44"/>
  <c r="AQ9" i="44"/>
  <c r="AQ8" i="44"/>
  <c r="AE14" i="44"/>
  <c r="C23" i="50" l="1"/>
  <c r="C23" i="51"/>
  <c r="C25" i="50"/>
  <c r="AM71" i="45"/>
  <c r="F19" i="48"/>
  <c r="F18" i="48" s="1"/>
  <c r="AQ120" i="44"/>
  <c r="AQ26" i="44"/>
  <c r="AQ160" i="44"/>
  <c r="AQ64" i="44"/>
  <c r="AQ199" i="44"/>
  <c r="AQ58" i="44"/>
  <c r="AQ70" i="44"/>
  <c r="AM200" i="45"/>
  <c r="AQ150" i="44"/>
  <c r="AQ144" i="44"/>
  <c r="AQ40" i="45"/>
  <c r="AQ151" i="45"/>
  <c r="AI200" i="45"/>
  <c r="AI230" i="45" s="1"/>
  <c r="I11" i="48" s="1"/>
  <c r="I8" i="48" s="1"/>
  <c r="AQ129" i="44"/>
  <c r="AQ184" i="44"/>
  <c r="AO29" i="29"/>
  <c r="AQ189" i="44"/>
  <c r="AQ176" i="44"/>
  <c r="AQ141" i="44"/>
  <c r="AQ83" i="44"/>
  <c r="AQ52" i="44"/>
  <c r="AE220" i="45"/>
  <c r="AE229" i="45" s="1"/>
  <c r="AE20" i="44"/>
  <c r="AO8" i="29" s="1"/>
  <c r="AQ29" i="45"/>
  <c r="AQ121" i="45"/>
  <c r="AQ229" i="45"/>
  <c r="AQ220" i="45"/>
  <c r="AQ75" i="45"/>
  <c r="AQ120" i="45"/>
  <c r="AQ126" i="45"/>
  <c r="AQ204" i="45"/>
  <c r="AQ20" i="44"/>
  <c r="AE40" i="44"/>
  <c r="AO10" i="29" s="1"/>
  <c r="AQ116" i="44"/>
  <c r="AQ14" i="44"/>
  <c r="AQ80" i="44"/>
  <c r="AQ126" i="44"/>
  <c r="J11" i="48" l="1"/>
  <c r="J8" i="48" s="1"/>
  <c r="AM230" i="45"/>
  <c r="C13" i="49"/>
  <c r="C14" i="49" s="1"/>
  <c r="AQ92" i="44"/>
  <c r="AQ121" i="44"/>
  <c r="F31" i="48"/>
  <c r="F28" i="48" s="1"/>
  <c r="AQ40" i="44"/>
  <c r="AO28" i="29"/>
  <c r="J31" i="48"/>
  <c r="J28" i="48" s="1"/>
  <c r="AQ151" i="44"/>
  <c r="AQ200" i="45"/>
  <c r="AQ71" i="44"/>
  <c r="AQ220" i="44"/>
  <c r="C17" i="49" l="1"/>
  <c r="E18" i="49" s="1"/>
  <c r="C29" i="49"/>
  <c r="C31" i="49" s="1"/>
  <c r="C33" i="49" s="1"/>
  <c r="AO17" i="29"/>
  <c r="AO19" i="29" s="1"/>
  <c r="AM232" i="44"/>
  <c r="AQ200" i="44"/>
  <c r="AQ229" i="44"/>
  <c r="AO30" i="29"/>
  <c r="AQ101" i="44"/>
  <c r="AQ230" i="45"/>
  <c r="AQ267" i="25"/>
  <c r="AQ263" i="25"/>
  <c r="AQ258" i="25"/>
  <c r="AQ257" i="25"/>
  <c r="AQ256" i="25"/>
  <c r="AQ246" i="25"/>
  <c r="AQ235" i="25"/>
  <c r="AQ209" i="25"/>
  <c r="AQ199" i="25"/>
  <c r="AQ200" i="25"/>
  <c r="AQ133" i="25"/>
  <c r="AQ125" i="25"/>
  <c r="AE125" i="25"/>
  <c r="AQ131" i="25"/>
  <c r="AQ124" i="25"/>
  <c r="AQ123" i="25"/>
  <c r="AQ100" i="25"/>
  <c r="AQ99" i="25"/>
  <c r="AQ94" i="25"/>
  <c r="AQ93" i="25"/>
  <c r="AQ83" i="25"/>
  <c r="C32" i="49" l="1"/>
  <c r="AO32" i="29"/>
  <c r="AQ230" i="44"/>
  <c r="I31" i="48"/>
  <c r="I28" i="48" s="1"/>
  <c r="AQ102" i="44"/>
  <c r="E31" i="48"/>
  <c r="E28" i="48" s="1"/>
  <c r="AE232" i="44"/>
  <c r="AI232" i="44"/>
  <c r="AE69" i="25"/>
  <c r="AE39" i="45" s="1"/>
  <c r="AE33" i="45"/>
  <c r="AE60" i="25"/>
  <c r="AE11" i="45" l="1"/>
  <c r="AE14" i="45" s="1"/>
  <c r="AE20" i="45" s="1"/>
  <c r="AE38" i="45"/>
  <c r="AE68" i="25"/>
  <c r="AE72" i="25" s="1"/>
  <c r="E30" i="50"/>
  <c r="AE26" i="45"/>
  <c r="D19" i="48" l="1"/>
  <c r="D9" i="48" s="1"/>
  <c r="AQ11" i="45"/>
  <c r="AE40" i="45"/>
  <c r="AQ8" i="45"/>
  <c r="O8" i="54" l="1"/>
  <c r="Q8" i="54" s="1"/>
  <c r="AE10" i="29"/>
  <c r="C9" i="51" s="1"/>
  <c r="AI105" i="25"/>
  <c r="AI136" i="25" s="1"/>
  <c r="AQ18" i="25"/>
  <c r="AQ36" i="25"/>
  <c r="AQ39" i="25"/>
  <c r="AQ40" i="25"/>
  <c r="AQ42" i="25"/>
  <c r="AQ43" i="25"/>
  <c r="AQ44" i="25"/>
  <c r="AQ45" i="25"/>
  <c r="AQ46" i="25"/>
  <c r="AQ48" i="25"/>
  <c r="AQ50" i="25"/>
  <c r="AQ51" i="25"/>
  <c r="AQ52" i="25"/>
  <c r="AQ53" i="25"/>
  <c r="AQ55" i="25"/>
  <c r="AQ56" i="25"/>
  <c r="AQ58" i="25"/>
  <c r="AQ59" i="25"/>
  <c r="AQ60" i="25"/>
  <c r="AQ62" i="25"/>
  <c r="AQ64" i="25"/>
  <c r="AQ65" i="25"/>
  <c r="AQ66" i="25"/>
  <c r="AQ67" i="25"/>
  <c r="AQ73" i="25"/>
  <c r="AQ74" i="25"/>
  <c r="AQ75" i="25"/>
  <c r="AQ76" i="25"/>
  <c r="AQ77" i="25"/>
  <c r="AQ79" i="25"/>
  <c r="AQ80" i="25"/>
  <c r="AQ81" i="25"/>
  <c r="AQ82" i="25"/>
  <c r="AQ84" i="25"/>
  <c r="AQ86" i="25"/>
  <c r="AQ87" i="25"/>
  <c r="AQ88" i="25"/>
  <c r="AQ89" i="25"/>
  <c r="AQ90" i="25"/>
  <c r="AQ92" i="25"/>
  <c r="AQ95" i="25"/>
  <c r="AQ96" i="25"/>
  <c r="AQ98" i="25"/>
  <c r="AQ101" i="25"/>
  <c r="AQ102" i="25"/>
  <c r="AQ106" i="25"/>
  <c r="AQ107" i="25"/>
  <c r="AQ108" i="25"/>
  <c r="AQ110" i="25"/>
  <c r="AQ111" i="25"/>
  <c r="AQ112" i="25"/>
  <c r="AQ113" i="25"/>
  <c r="AQ115" i="25"/>
  <c r="AQ116" i="25"/>
  <c r="AQ118" i="25"/>
  <c r="AQ119" i="25"/>
  <c r="AQ120" i="25"/>
  <c r="AQ121" i="25"/>
  <c r="AQ122" i="25"/>
  <c r="AQ127" i="25"/>
  <c r="AQ128" i="25"/>
  <c r="AQ129" i="25"/>
  <c r="AQ130" i="25"/>
  <c r="AQ134" i="25"/>
  <c r="AQ137" i="25"/>
  <c r="AQ138" i="25"/>
  <c r="AQ139" i="25"/>
  <c r="AQ140" i="25"/>
  <c r="AQ141" i="25"/>
  <c r="AQ142" i="25"/>
  <c r="AQ143" i="25"/>
  <c r="AQ144" i="25"/>
  <c r="AQ145" i="25"/>
  <c r="AQ146" i="25"/>
  <c r="AQ147" i="25"/>
  <c r="AQ148" i="25"/>
  <c r="AQ149" i="25"/>
  <c r="AQ151" i="25"/>
  <c r="AQ152" i="25"/>
  <c r="AQ153" i="25"/>
  <c r="AQ156" i="25"/>
  <c r="AQ157" i="25"/>
  <c r="AQ158" i="25"/>
  <c r="AQ159" i="25"/>
  <c r="AQ161" i="25"/>
  <c r="AQ162" i="25"/>
  <c r="AQ168" i="25"/>
  <c r="AQ169" i="25"/>
  <c r="AQ170" i="25"/>
  <c r="AQ171" i="25"/>
  <c r="AQ172" i="25"/>
  <c r="AQ173" i="25"/>
  <c r="AQ174" i="25"/>
  <c r="AQ176" i="25"/>
  <c r="AQ177" i="25"/>
  <c r="AQ179" i="25"/>
  <c r="AQ180" i="25"/>
  <c r="AQ181" i="25"/>
  <c r="AQ182" i="25"/>
  <c r="AQ183" i="25"/>
  <c r="AQ186" i="25"/>
  <c r="AQ187" i="25"/>
  <c r="AQ188" i="25"/>
  <c r="AQ189" i="25"/>
  <c r="AQ190" i="25"/>
  <c r="AQ192" i="25"/>
  <c r="AQ194" i="25"/>
  <c r="AQ195" i="25"/>
  <c r="AQ197" i="25"/>
  <c r="AQ198" i="25"/>
  <c r="AQ201" i="25"/>
  <c r="AQ202" i="25"/>
  <c r="AQ203" i="25"/>
  <c r="AQ204" i="25"/>
  <c r="AQ205" i="25"/>
  <c r="AQ206" i="25"/>
  <c r="AQ207" i="25"/>
  <c r="AQ208" i="25"/>
  <c r="AQ210" i="25"/>
  <c r="AQ215" i="25"/>
  <c r="AQ216" i="25"/>
  <c r="AQ217" i="25"/>
  <c r="AQ218" i="25"/>
  <c r="AQ219" i="25"/>
  <c r="AQ220" i="25"/>
  <c r="AQ221" i="25"/>
  <c r="AQ223" i="25"/>
  <c r="AQ224" i="25"/>
  <c r="AQ225" i="25"/>
  <c r="AQ226" i="25"/>
  <c r="AQ228" i="25"/>
  <c r="AQ229" i="25"/>
  <c r="AQ230" i="25"/>
  <c r="AQ231" i="25"/>
  <c r="AQ232" i="25"/>
  <c r="AQ233" i="25"/>
  <c r="AQ234" i="25"/>
  <c r="AQ236" i="25"/>
  <c r="AQ239" i="25"/>
  <c r="AQ240" i="25"/>
  <c r="AQ241" i="25"/>
  <c r="AQ243" i="25"/>
  <c r="AQ244" i="25"/>
  <c r="AQ245" i="25"/>
  <c r="AQ247" i="25"/>
  <c r="AQ249" i="25"/>
  <c r="AQ250" i="25"/>
  <c r="AQ251" i="25"/>
  <c r="AQ253" i="25"/>
  <c r="AQ254" i="25"/>
  <c r="AQ255" i="25"/>
  <c r="AQ260" i="25"/>
  <c r="AQ261" i="25"/>
  <c r="AQ262" i="25"/>
  <c r="AQ264" i="25"/>
  <c r="AQ266" i="25"/>
  <c r="AQ8" i="25"/>
  <c r="AQ265" i="25"/>
  <c r="AQ132" i="25"/>
  <c r="AM92" i="45"/>
  <c r="AQ114" i="25"/>
  <c r="AQ68" i="25"/>
  <c r="AQ57" i="25"/>
  <c r="AM101" i="45" l="1"/>
  <c r="AM102" i="45" s="1"/>
  <c r="AM232" i="45" s="1"/>
  <c r="AI25" i="45"/>
  <c r="AI69" i="45"/>
  <c r="O12" i="54"/>
  <c r="P12" i="54" s="1"/>
  <c r="AQ104" i="25"/>
  <c r="AQ85" i="25"/>
  <c r="AQ54" i="25"/>
  <c r="AQ109" i="25"/>
  <c r="AQ97" i="25"/>
  <c r="AQ248" i="25"/>
  <c r="AQ150" i="25"/>
  <c r="AQ160" i="25"/>
  <c r="AQ163" i="25"/>
  <c r="AQ175" i="25"/>
  <c r="AQ178" i="25"/>
  <c r="AQ184" i="25"/>
  <c r="AQ196" i="25"/>
  <c r="AQ222" i="25"/>
  <c r="AQ242" i="25"/>
  <c r="AQ117" i="25"/>
  <c r="AQ91" i="25"/>
  <c r="AQ41" i="25"/>
  <c r="AQ214" i="25"/>
  <c r="AQ227" i="25"/>
  <c r="AQ237" i="25"/>
  <c r="E6" i="36"/>
  <c r="E26" i="37"/>
  <c r="E25" i="37"/>
  <c r="E24" i="37"/>
  <c r="E23" i="37"/>
  <c r="D18" i="37"/>
  <c r="C18" i="37"/>
  <c r="E17" i="37"/>
  <c r="D13" i="37"/>
  <c r="C13" i="37"/>
  <c r="E12" i="37"/>
  <c r="E11" i="37"/>
  <c r="E10" i="37"/>
  <c r="E9" i="37"/>
  <c r="E8" i="37"/>
  <c r="E7" i="37"/>
  <c r="E6" i="37"/>
  <c r="E5" i="37"/>
  <c r="D7" i="36"/>
  <c r="C7" i="36"/>
  <c r="E5" i="36"/>
  <c r="F11" i="48" l="1"/>
  <c r="F8" i="48" s="1"/>
  <c r="E29" i="37"/>
  <c r="AQ81" i="45"/>
  <c r="AI26" i="45"/>
  <c r="AQ26" i="45" s="1"/>
  <c r="AQ25" i="45"/>
  <c r="C24" i="51"/>
  <c r="AI70" i="45"/>
  <c r="AQ70" i="45" s="1"/>
  <c r="AQ69" i="45"/>
  <c r="AQ268" i="25"/>
  <c r="AQ259" i="25"/>
  <c r="E13" i="37"/>
  <c r="E18" i="37"/>
  <c r="AQ72" i="25"/>
  <c r="AQ185" i="25"/>
  <c r="E7" i="36"/>
  <c r="AQ126" i="25"/>
  <c r="AQ47" i="25"/>
  <c r="AE214" i="25"/>
  <c r="AE178" i="25"/>
  <c r="AE163" i="25"/>
  <c r="AE150" i="25"/>
  <c r="AE237" i="25"/>
  <c r="AE27" i="29" s="1"/>
  <c r="AE227" i="25"/>
  <c r="O20" i="54" s="1"/>
  <c r="Q20" i="54" s="1"/>
  <c r="AE222" i="25"/>
  <c r="AE265" i="25"/>
  <c r="AE248" i="25"/>
  <c r="AE242" i="25"/>
  <c r="E24" i="51" l="1"/>
  <c r="AE25" i="56"/>
  <c r="BG25" i="56" s="1"/>
  <c r="O18" i="54"/>
  <c r="Q18" i="54" s="1"/>
  <c r="O19" i="54"/>
  <c r="Q19" i="54" s="1"/>
  <c r="AQ83" i="45"/>
  <c r="AI92" i="45"/>
  <c r="AE19" i="56"/>
  <c r="BG19" i="56" s="1"/>
  <c r="AE259" i="25"/>
  <c r="AE268" i="25" s="1"/>
  <c r="AE196" i="25"/>
  <c r="O17" i="54" s="1"/>
  <c r="Q17" i="54" s="1"/>
  <c r="AQ135" i="25"/>
  <c r="AE155" i="25"/>
  <c r="I21" i="48"/>
  <c r="I18" i="48" s="1"/>
  <c r="AQ105" i="25"/>
  <c r="AE47" i="25"/>
  <c r="AE114" i="25"/>
  <c r="AE109" i="25"/>
  <c r="AE97" i="25"/>
  <c r="AE91" i="25"/>
  <c r="AE57" i="25"/>
  <c r="AE54" i="25"/>
  <c r="AE8" i="29" l="1"/>
  <c r="C8" i="51" s="1"/>
  <c r="O6" i="54"/>
  <c r="Q6" i="54" s="1"/>
  <c r="O14" i="54"/>
  <c r="Q14" i="54" s="1"/>
  <c r="AJ13" i="29"/>
  <c r="P11" i="54"/>
  <c r="AE24" i="29"/>
  <c r="E12" i="51" s="1"/>
  <c r="AE26" i="29"/>
  <c r="E23" i="51" s="1"/>
  <c r="AE25" i="29"/>
  <c r="E22" i="51" s="1"/>
  <c r="AI101" i="45"/>
  <c r="AQ101" i="45" s="1"/>
  <c r="AQ92" i="45"/>
  <c r="AQ136" i="25"/>
  <c r="E21" i="48"/>
  <c r="E18" i="48" s="1"/>
  <c r="AE184" i="25"/>
  <c r="AE185" i="25" s="1"/>
  <c r="AE151" i="45"/>
  <c r="AI271" i="25"/>
  <c r="AE85" i="25"/>
  <c r="AJ15" i="29" l="1"/>
  <c r="O9" i="54"/>
  <c r="O13" i="54" s="1"/>
  <c r="AE11" i="29"/>
  <c r="C10" i="51" s="1"/>
  <c r="AE24" i="56"/>
  <c r="E25" i="50"/>
  <c r="E27" i="50" s="1"/>
  <c r="AE23" i="56"/>
  <c r="AE22" i="56"/>
  <c r="BG22" i="56" s="1"/>
  <c r="AE20" i="29"/>
  <c r="E8" i="51" s="1"/>
  <c r="AE13" i="29"/>
  <c r="AE9" i="56"/>
  <c r="BG9" i="56" s="1"/>
  <c r="AE23" i="29"/>
  <c r="E11" i="51" s="1"/>
  <c r="AJ28" i="29"/>
  <c r="AE28" i="29" s="1"/>
  <c r="AE30" i="29" s="1"/>
  <c r="AE135" i="25"/>
  <c r="AE83" i="45"/>
  <c r="AE92" i="45" s="1"/>
  <c r="AE101" i="45" s="1"/>
  <c r="AE238" i="25"/>
  <c r="AE269" i="25" s="1"/>
  <c r="D21" i="48" s="1"/>
  <c r="H21" i="48" s="1"/>
  <c r="H18" i="48" s="1"/>
  <c r="AE14" i="56"/>
  <c r="BG14" i="56" s="1"/>
  <c r="AE105" i="25"/>
  <c r="AE52" i="45"/>
  <c r="AE200" i="45"/>
  <c r="E25" i="51" l="1"/>
  <c r="E27" i="51" s="1"/>
  <c r="AE21" i="56"/>
  <c r="C12" i="50"/>
  <c r="C13" i="50" s="1"/>
  <c r="C12" i="51"/>
  <c r="C13" i="51" s="1"/>
  <c r="O16" i="54"/>
  <c r="AE16" i="29"/>
  <c r="C15" i="51" s="1"/>
  <c r="C30" i="50"/>
  <c r="AE13" i="56"/>
  <c r="BG13" i="56" s="1"/>
  <c r="AE8" i="56"/>
  <c r="BG8" i="56" s="1"/>
  <c r="AE22" i="29"/>
  <c r="E10" i="51" s="1"/>
  <c r="AE15" i="29"/>
  <c r="AE17" i="29" s="1"/>
  <c r="AE136" i="25"/>
  <c r="AE18" i="56"/>
  <c r="BG18" i="56" s="1"/>
  <c r="C25" i="51"/>
  <c r="C27" i="51" s="1"/>
  <c r="AE12" i="56"/>
  <c r="BG12" i="56" s="1"/>
  <c r="AJ30" i="29"/>
  <c r="AJ32" i="29" s="1"/>
  <c r="AE10" i="56"/>
  <c r="AJ17" i="29"/>
  <c r="D18" i="48" s="1"/>
  <c r="AE71" i="45"/>
  <c r="AE230" i="45"/>
  <c r="H11" i="48" s="1"/>
  <c r="H8" i="48" s="1"/>
  <c r="O22" i="54" l="1"/>
  <c r="O23" i="54" s="1"/>
  <c r="Q16" i="54"/>
  <c r="AE16" i="56"/>
  <c r="BG16" i="56" s="1"/>
  <c r="E13" i="50"/>
  <c r="C14" i="50" s="1"/>
  <c r="AE271" i="25"/>
  <c r="E28" i="51"/>
  <c r="C17" i="50"/>
  <c r="AE11" i="56"/>
  <c r="BG11" i="56" s="1"/>
  <c r="C29" i="51"/>
  <c r="AJ19" i="29"/>
  <c r="AE20" i="56"/>
  <c r="E13" i="51"/>
  <c r="BG10" i="56"/>
  <c r="AE102" i="45"/>
  <c r="AE232" i="45" l="1"/>
  <c r="D11" i="48"/>
  <c r="E17" i="50"/>
  <c r="E18" i="50" s="1"/>
  <c r="E29" i="50"/>
  <c r="E31" i="50" s="1"/>
  <c r="C17" i="51"/>
  <c r="AE15" i="56"/>
  <c r="BG15" i="56" s="1"/>
  <c r="E17" i="51"/>
  <c r="E29" i="51"/>
  <c r="E31" i="51" s="1"/>
  <c r="C14" i="51"/>
  <c r="BG20" i="56"/>
  <c r="AE26" i="56"/>
  <c r="AE28" i="56" s="1"/>
  <c r="AE17" i="56" l="1"/>
  <c r="BG17" i="56" s="1"/>
  <c r="C32" i="51"/>
  <c r="C30" i="51"/>
  <c r="C31" i="51" s="1"/>
  <c r="C33" i="51" s="1"/>
  <c r="E18" i="51"/>
  <c r="D8" i="48"/>
  <c r="AQ10" i="45"/>
  <c r="AI14" i="45"/>
  <c r="AQ14" i="45" s="1"/>
  <c r="AE29" i="56" l="1"/>
  <c r="AE30" i="56" s="1"/>
  <c r="AI20" i="45"/>
  <c r="AI71" i="45" l="1"/>
  <c r="AQ20" i="45"/>
  <c r="AQ71" i="45" l="1"/>
  <c r="AI102" i="45"/>
  <c r="E11" i="48" s="1"/>
  <c r="E8" i="48" s="1"/>
  <c r="AQ102" i="45" l="1"/>
  <c r="AI232" i="45"/>
  <c r="C22" i="54"/>
  <c r="C23" i="54" s="1"/>
  <c r="AG24" i="56"/>
  <c r="BE24" i="56" s="1"/>
  <c r="BG24" i="56" s="1"/>
  <c r="AG26" i="56" l="1"/>
  <c r="AG28" i="56" l="1"/>
  <c r="AG29" i="56" l="1"/>
  <c r="AG30" i="56" s="1"/>
  <c r="AW26" i="56" l="1"/>
  <c r="AW28" i="56" l="1"/>
  <c r="AW29" i="56" l="1"/>
  <c r="BC26" i="56"/>
  <c r="BC28" i="56" l="1"/>
  <c r="BC29" i="56" l="1"/>
  <c r="AM26" i="56" l="1"/>
  <c r="AM28" i="56" s="1"/>
  <c r="AM29" i="56" l="1"/>
  <c r="AO26" i="56"/>
  <c r="AO28" i="56" l="1"/>
  <c r="AO29" i="56" s="1"/>
  <c r="C27" i="50" l="1"/>
  <c r="E28" i="50" s="1"/>
  <c r="C29" i="50"/>
  <c r="C32" i="50" s="1"/>
  <c r="C31" i="50" l="1"/>
  <c r="C33" i="50" s="1"/>
  <c r="BE23" i="56"/>
  <c r="BG23" i="56" s="1"/>
  <c r="AI26" i="56"/>
  <c r="BE26" i="56" s="1"/>
  <c r="BG26" i="56" s="1"/>
  <c r="AI28" i="56" l="1"/>
  <c r="BE28" i="56" l="1"/>
  <c r="AI29" i="56"/>
  <c r="AI30" i="56" s="1"/>
  <c r="AK30" i="56" s="1"/>
  <c r="AM30" i="56" s="1"/>
  <c r="AO30" i="56" s="1"/>
  <c r="AQ30" i="56" s="1"/>
  <c r="AS30" i="56" s="1"/>
  <c r="AU30" i="56" s="1"/>
  <c r="AW30" i="56" s="1"/>
  <c r="AY30" i="56" s="1"/>
  <c r="BA30" i="56" s="1"/>
  <c r="BC30" i="56" s="1"/>
  <c r="BE29" i="56" l="1"/>
  <c r="BG28" i="56"/>
  <c r="BG29" i="56" l="1"/>
  <c r="BE30" i="56"/>
  <c r="BG30" i="56" s="1"/>
  <c r="AQ154" i="25"/>
  <c r="AQ155" i="25" l="1"/>
  <c r="AQ238" i="25"/>
  <c r="AM269" i="25"/>
  <c r="AM271" i="25" l="1"/>
  <c r="J21" i="48"/>
  <c r="J18" i="48" s="1"/>
  <c r="AQ269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PHÖ</author>
  </authors>
  <commentList>
    <comment ref="AE49" authorId="0" shapeId="0" xr:uid="{00000000-0006-0000-0300-000001000000}">
      <text>
        <r>
          <rPr>
            <sz val="8"/>
            <color indexed="81"/>
            <rFont val="Tahoma"/>
            <family val="2"/>
            <charset val="238"/>
          </rPr>
          <t xml:space="preserve">
ÖNEGM igénylés alapján
</t>
        </r>
      </text>
    </comment>
  </commentList>
</comments>
</file>

<file path=xl/sharedStrings.xml><?xml version="1.0" encoding="utf-8"?>
<sst xmlns="http://schemas.openxmlformats.org/spreadsheetml/2006/main" count="3615" uniqueCount="1017">
  <si>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</si>
  <si>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</si>
  <si>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</si>
  <si>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</si>
  <si>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</si>
  <si>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</si>
  <si>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</si>
  <si>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</si>
  <si>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</si>
  <si>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</si>
  <si>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</si>
  <si>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</si>
  <si>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</si>
  <si>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</si>
  <si>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</si>
  <si>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</si>
  <si>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Végkielégítés</t>
  </si>
  <si>
    <t>Jubileumi jutalom</t>
  </si>
  <si>
    <t>Közlekedési költségtérítés</t>
  </si>
  <si>
    <t>Készenléti, ügyeleti, helyettesítési díj, túlóra, túlszolgálat</t>
  </si>
  <si>
    <t>Törvény szerinti illetmények, munkabérek</t>
  </si>
  <si>
    <t>Béren kívüli juttatások</t>
  </si>
  <si>
    <t>Választott tisztségviselők juttatásai</t>
  </si>
  <si>
    <t>Egyéb külső személyi juttatások</t>
  </si>
  <si>
    <t xml:space="preserve">Munkaadókat terhelő járulékok és szociális hozzájárulási adó                                                                            </t>
  </si>
  <si>
    <t>Foglalkoztatottak egyéb személyi juttatásai</t>
  </si>
  <si>
    <t>Rovat megnevezése</t>
  </si>
  <si>
    <t>K11</t>
  </si>
  <si>
    <t>K121</t>
  </si>
  <si>
    <t>K122</t>
  </si>
  <si>
    <t>K123</t>
  </si>
  <si>
    <t>K12</t>
  </si>
  <si>
    <t>K1</t>
  </si>
  <si>
    <t>K1113</t>
  </si>
  <si>
    <t>K1112</t>
  </si>
  <si>
    <t>Szociális támogatások</t>
  </si>
  <si>
    <t>Lakhatási támogatások</t>
  </si>
  <si>
    <t>Egyéb költségtérítések</t>
  </si>
  <si>
    <t>K1111</t>
  </si>
  <si>
    <t>K1110</t>
  </si>
  <si>
    <t>K1109</t>
  </si>
  <si>
    <t>Ruházati költségtérítés</t>
  </si>
  <si>
    <t>K1108</t>
  </si>
  <si>
    <t>K1107</t>
  </si>
  <si>
    <t>K1106</t>
  </si>
  <si>
    <t>K1105</t>
  </si>
  <si>
    <t>Céljuttatás, projektprémium</t>
  </si>
  <si>
    <t>Normatív jutalmak</t>
  </si>
  <si>
    <t>K1104</t>
  </si>
  <si>
    <t>K1103</t>
  </si>
  <si>
    <t>K1102</t>
  </si>
  <si>
    <t>K1101</t>
  </si>
  <si>
    <t>K2</t>
  </si>
  <si>
    <t>17</t>
  </si>
  <si>
    <t>18</t>
  </si>
  <si>
    <t>19</t>
  </si>
  <si>
    <t>20</t>
  </si>
  <si>
    <t>K3</t>
  </si>
  <si>
    <t>K4</t>
  </si>
  <si>
    <t>K5</t>
  </si>
  <si>
    <t>K6</t>
  </si>
  <si>
    <t>K7</t>
  </si>
  <si>
    <t>K8</t>
  </si>
  <si>
    <t>Szakmai anyagok beszerzése</t>
  </si>
  <si>
    <t>Üzemeltetési anyagok beszerzése</t>
  </si>
  <si>
    <t>Árubeszerzés</t>
  </si>
  <si>
    <t>Informatikai szolgáltatások igénybevétele</t>
  </si>
  <si>
    <t>Egyéb kommunikációs szolgáltatások</t>
  </si>
  <si>
    <t>Közüzemi díjak</t>
  </si>
  <si>
    <t>Vásárolt élelmezés</t>
  </si>
  <si>
    <t>Bérleti és lízing díjak</t>
  </si>
  <si>
    <t>Karbantartási, kisjavítási szolgáltatások</t>
  </si>
  <si>
    <t>Közvetített szolgáltatások</t>
  </si>
  <si>
    <t xml:space="preserve">Szakmai tevékenységet segítő szolgáltatások </t>
  </si>
  <si>
    <t>Egyéb szolgáltatások</t>
  </si>
  <si>
    <t>Kiküldetések kiadásai</t>
  </si>
  <si>
    <t>Reklám- és propagandakiadások</t>
  </si>
  <si>
    <t>Működési célú előzetesen felszámított általános forgalmi adó</t>
  </si>
  <si>
    <t xml:space="preserve">Fizetendő általános forgalmi adó </t>
  </si>
  <si>
    <t xml:space="preserve">Kamatkiadások </t>
  </si>
  <si>
    <t>Egyéb pénzügyi műveletek kiadásai</t>
  </si>
  <si>
    <t>Egyéb dologi kiadások</t>
  </si>
  <si>
    <t>K311</t>
  </si>
  <si>
    <t>K312</t>
  </si>
  <si>
    <t>K313</t>
  </si>
  <si>
    <t>K321</t>
  </si>
  <si>
    <t>K322</t>
  </si>
  <si>
    <t>K331</t>
  </si>
  <si>
    <t>K332</t>
  </si>
  <si>
    <t>K333</t>
  </si>
  <si>
    <t>K334</t>
  </si>
  <si>
    <t>K335</t>
  </si>
  <si>
    <t>K31</t>
  </si>
  <si>
    <t>K32</t>
  </si>
  <si>
    <t>K336</t>
  </si>
  <si>
    <t>K337</t>
  </si>
  <si>
    <t>K33</t>
  </si>
  <si>
    <t>K341</t>
  </si>
  <si>
    <t>K342</t>
  </si>
  <si>
    <t>K34</t>
  </si>
  <si>
    <t>K351</t>
  </si>
  <si>
    <t>K352</t>
  </si>
  <si>
    <t>K353</t>
  </si>
  <si>
    <t>K354</t>
  </si>
  <si>
    <t>K355</t>
  </si>
  <si>
    <t>K35</t>
  </si>
  <si>
    <t>21</t>
  </si>
  <si>
    <t>22</t>
  </si>
  <si>
    <t>Társadalombiztosítási ellátások</t>
  </si>
  <si>
    <t>Családi támogatások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</si>
  <si>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</si>
  <si>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</si>
  <si>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</si>
  <si>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</si>
  <si>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</si>
  <si>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</si>
  <si>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</si>
  <si>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</si>
  <si>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</si>
  <si>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</si>
  <si>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</si>
  <si>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</si>
  <si>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</si>
  <si>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</si>
  <si>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K61</t>
  </si>
  <si>
    <t>K62</t>
  </si>
  <si>
    <t>K63</t>
  </si>
  <si>
    <t>K64</t>
  </si>
  <si>
    <t>K65</t>
  </si>
  <si>
    <t>K66</t>
  </si>
  <si>
    <t>K67</t>
  </si>
  <si>
    <t>K501</t>
  </si>
  <si>
    <t>K503</t>
  </si>
  <si>
    <t>K504</t>
  </si>
  <si>
    <t>K505</t>
  </si>
  <si>
    <t>K506</t>
  </si>
  <si>
    <t>K507</t>
  </si>
  <si>
    <t>K508</t>
  </si>
  <si>
    <t>K509</t>
  </si>
  <si>
    <t>K510</t>
  </si>
  <si>
    <t>K511</t>
  </si>
  <si>
    <t>K512</t>
  </si>
  <si>
    <t>Nemzetközi kötelezettségek</t>
  </si>
  <si>
    <t>Egyéb működési célú támogatások államháztartáson belülre</t>
  </si>
  <si>
    <t>Árkiegészítések, ártámogatások</t>
  </si>
  <si>
    <t>Kamattámogatások</t>
  </si>
  <si>
    <t>Egyéb működési célú támogatások államháztartáson kívülre</t>
  </si>
  <si>
    <t>Tartalékok</t>
  </si>
  <si>
    <t>Immateriális javak beszerzése, létesítése</t>
  </si>
  <si>
    <t>Ingatlanok beszerzése, létesítése</t>
  </si>
  <si>
    <t>Informatikai eszközök beszerzése, létesítése</t>
  </si>
  <si>
    <t>Egyéb tárgyi eszközök beszerzése, létesítése</t>
  </si>
  <si>
    <t>Részesedések beszerzése</t>
  </si>
  <si>
    <t>Meglévő részesedések növeléséhez kapcsolódó kiadások</t>
  </si>
  <si>
    <t>Beruházási célú előzetesen felszámított általános forgalmi adó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</si>
  <si>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</si>
  <si>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</si>
  <si>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</si>
  <si>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</si>
  <si>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</si>
  <si>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</si>
  <si>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</si>
  <si>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</si>
  <si>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</si>
  <si>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</si>
  <si>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</si>
  <si>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</si>
  <si>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Ingatlanok felújítása</t>
  </si>
  <si>
    <t>Informatikai eszközök felújítása</t>
  </si>
  <si>
    <t xml:space="preserve">Egyéb tárgyi eszközök felújítása </t>
  </si>
  <si>
    <t>Felújítási célú előzetesen felszámított általános forgalmi adó</t>
  </si>
  <si>
    <t>Egyéb felhalmozási célú támogatások államháztartáson belülre</t>
  </si>
  <si>
    <t>Lakástámogatás</t>
  </si>
  <si>
    <t xml:space="preserve">Egyéb felhalmozási célú támogatások államháztartáson kívülre </t>
  </si>
  <si>
    <t>K1-K8</t>
  </si>
  <si>
    <t>4.</t>
  </si>
  <si>
    <t>1.</t>
  </si>
  <si>
    <t>2.</t>
  </si>
  <si>
    <t>3.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</si>
  <si>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</si>
  <si>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</si>
  <si>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</si>
  <si>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</si>
  <si>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</si>
  <si>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</si>
  <si>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</si>
  <si>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</si>
  <si>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</si>
  <si>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</si>
  <si>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</si>
  <si>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</si>
  <si>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</si>
  <si>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</si>
  <si>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</si>
  <si>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</si>
  <si>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</si>
  <si>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</si>
  <si>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</si>
  <si>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</si>
  <si>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</si>
  <si>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</si>
  <si>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</si>
  <si>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</si>
  <si>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</si>
  <si>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</si>
  <si>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</si>
  <si>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</si>
  <si>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</si>
  <si>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</si>
  <si>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</si>
  <si>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</si>
  <si>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</si>
  <si>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</si>
  <si>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</si>
  <si>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</si>
  <si>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</si>
  <si>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</si>
  <si>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</si>
  <si>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</si>
  <si>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</si>
  <si>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</si>
  <si>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</si>
  <si>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</si>
  <si>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</si>
  <si>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</si>
  <si>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</si>
  <si>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</si>
  <si>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</si>
  <si>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</si>
  <si>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</si>
  <si>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</si>
  <si>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</si>
  <si>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</si>
  <si>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</si>
  <si>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</si>
  <si>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</si>
  <si>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</si>
  <si>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</si>
  <si>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</si>
  <si>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</si>
  <si>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</si>
  <si>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</si>
  <si>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</si>
  <si>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</si>
  <si>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</si>
  <si>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</si>
  <si>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</si>
  <si>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</si>
  <si>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</si>
  <si>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B115</t>
  </si>
  <si>
    <t>B116</t>
  </si>
  <si>
    <t>Önkormányzatok működési támogatásai (=01+…+06)</t>
  </si>
  <si>
    <t>B11</t>
  </si>
  <si>
    <t>Elvonások és befizetések bevételei</t>
  </si>
  <si>
    <t>B12</t>
  </si>
  <si>
    <t>B13</t>
  </si>
  <si>
    <t>B14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</si>
  <si>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</si>
  <si>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</si>
  <si>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</si>
  <si>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</si>
  <si>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</si>
  <si>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</si>
  <si>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</si>
  <si>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B22</t>
  </si>
  <si>
    <t>B23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</si>
  <si>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</si>
  <si>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</si>
  <si>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</si>
  <si>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</si>
  <si>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</si>
  <si>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</si>
  <si>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</si>
  <si>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</si>
  <si>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</si>
  <si>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</si>
  <si>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</si>
  <si>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</si>
  <si>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</si>
  <si>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</si>
  <si>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</si>
  <si>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</si>
  <si>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</si>
  <si>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</si>
  <si>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</si>
  <si>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</si>
  <si>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</si>
  <si>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</si>
  <si>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</si>
  <si>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</si>
  <si>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</si>
  <si>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</si>
  <si>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</si>
  <si>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</si>
  <si>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</si>
  <si>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</si>
  <si>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</si>
  <si>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</si>
  <si>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</si>
  <si>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Áru- és készletértékesítés ellenértéke</t>
  </si>
  <si>
    <t>B401</t>
  </si>
  <si>
    <t>Szolgáltatások ellenértéke</t>
  </si>
  <si>
    <t>B402</t>
  </si>
  <si>
    <t>Közvetített szolgáltatások 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</si>
  <si>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</si>
  <si>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</si>
  <si>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</si>
  <si>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</si>
  <si>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</si>
  <si>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</si>
  <si>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</si>
  <si>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</si>
  <si>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</si>
  <si>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</si>
  <si>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</si>
  <si>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</si>
  <si>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</si>
  <si>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</si>
  <si>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</si>
  <si>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</si>
  <si>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</si>
  <si>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</si>
  <si>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</si>
  <si>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</si>
  <si>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</si>
  <si>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</si>
  <si>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</si>
  <si>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</si>
  <si>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</si>
  <si>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</si>
  <si>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B5</t>
  </si>
  <si>
    <t>B61</t>
  </si>
  <si>
    <t>B62</t>
  </si>
  <si>
    <t>Egyéb működési célú átvett pénzeszközök</t>
  </si>
  <si>
    <t>B63</t>
  </si>
  <si>
    <t>B6</t>
  </si>
  <si>
    <t>B71</t>
  </si>
  <si>
    <t>B72</t>
  </si>
  <si>
    <t>Egyéb felhalmozási célú átvett pénzeszközök</t>
  </si>
  <si>
    <t>B73</t>
  </si>
  <si>
    <t>B7</t>
  </si>
  <si>
    <t>B1-B7</t>
  </si>
  <si>
    <t>B8111</t>
  </si>
  <si>
    <t>Likviditási célú hitelek, kölcsönök felvétele pénzügyi vállalkozástól</t>
  </si>
  <si>
    <t>B8112</t>
  </si>
  <si>
    <t>B8113</t>
  </si>
  <si>
    <t>B811</t>
  </si>
  <si>
    <t>Forgatási célú belföldi értékpapírok beváltása, értékesítése</t>
  </si>
  <si>
    <t>B8121</t>
  </si>
  <si>
    <t>B8122</t>
  </si>
  <si>
    <t>Befektetési célú belföldi értékpapírok beváltása,  értékesítése</t>
  </si>
  <si>
    <t>B8123</t>
  </si>
  <si>
    <t>B8124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</si>
  <si>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</si>
  <si>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</si>
  <si>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</si>
  <si>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</si>
  <si>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</si>
  <si>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</si>
  <si>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</si>
  <si>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</si>
  <si>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</si>
  <si>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</si>
  <si>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</si>
  <si>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</si>
  <si>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B817</t>
  </si>
  <si>
    <t>Központi költségvetés sajátos finanszírozási bevételei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</si>
  <si>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</si>
  <si>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</si>
  <si>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</si>
  <si>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</si>
  <si>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</si>
  <si>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</si>
  <si>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</si>
  <si>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</si>
  <si>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B824</t>
  </si>
  <si>
    <t>B82</t>
  </si>
  <si>
    <t>Adóssághoz nem kapcsolódó származékos ügyletek bevételei</t>
  </si>
  <si>
    <t>B83</t>
  </si>
  <si>
    <t>B8</t>
  </si>
  <si>
    <t>K9111</t>
  </si>
  <si>
    <t>Likviditási célú hitelek, kölcsönök törlesztése pénzügyi vállalkozásnak</t>
  </si>
  <si>
    <t>K9112</t>
  </si>
  <si>
    <t>K9113</t>
  </si>
  <si>
    <t>K911</t>
  </si>
  <si>
    <t>Forgatási célú belföldi értékpapírok vásárlása</t>
  </si>
  <si>
    <t>K9121</t>
  </si>
  <si>
    <t>K9122</t>
  </si>
  <si>
    <t>Befektetési célú belföldi értékpapírok vásárlása</t>
  </si>
  <si>
    <t>K9123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</si>
  <si>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</si>
  <si>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</si>
  <si>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</si>
  <si>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</si>
  <si>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</si>
  <si>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</si>
  <si>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</si>
  <si>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</si>
  <si>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</si>
  <si>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</si>
  <si>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</si>
  <si>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</si>
  <si>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</si>
  <si>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</si>
  <si>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</si>
  <si>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</si>
  <si>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</si>
  <si>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</si>
  <si>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</si>
  <si>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</si>
  <si>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K924</t>
  </si>
  <si>
    <t>K92</t>
  </si>
  <si>
    <t>Adóssághoz nem kapcsolódó származékos ügyletek kiadásai</t>
  </si>
  <si>
    <t>K93</t>
  </si>
  <si>
    <t>K9</t>
  </si>
  <si>
    <t>Felhalmozási célú garancia- és kezességvállalásból származó kifizetés áht. belülre</t>
  </si>
  <si>
    <t>Felhalmozási célú visszatérítendő támogatások, kölcsönök nyújtása áht. belülre</t>
  </si>
  <si>
    <t>Felhalmozási célú visszatérítendő támogatások, kölcsönök törlesztése áht. belülre</t>
  </si>
  <si>
    <t>Felhalmozási célú garancia- és kezességvállalásból származó kifizetés áht. kívülre</t>
  </si>
  <si>
    <t>Felhalmozási célú visszatérítendő támogatások, kölcsönök nyújtása áht. kívülre</t>
  </si>
  <si>
    <t>Működési célú visszatérítendő támogatások, kölcsönök nyújtása áht. kívülre</t>
  </si>
  <si>
    <t>Működési célú garancia- és kezességvállalásból származó kifizetés áht. kívülre</t>
  </si>
  <si>
    <t>Működési célú visszatérítendő támogatások, kölcsönök törlesztése áht. belülre</t>
  </si>
  <si>
    <t>Működési célú visszatérítendő támogatások, kölcsönök nyújtása áht. belülre</t>
  </si>
  <si>
    <t>Működési célú garancia- és kezességvállalásból származó kifizetés áht. belülre</t>
  </si>
  <si>
    <t>Munkavégzésre irányuló egyéb jogviszonyban nem saját foglalk.fizetett juttatások</t>
  </si>
  <si>
    <t>Működési célú garancia- és kezességv. származó megtérülések áht. belülről</t>
  </si>
  <si>
    <t>Működési célú visszatérítendő támogatások, kölcsönök visszatérülése áht. belülről</t>
  </si>
  <si>
    <t>Működési célú visszatérítendő támogatások, kölcsönök igénybevétele áht. belülről</t>
  </si>
  <si>
    <t>Felhalmozási célú garancia- és kezességv. származó megtérülések áht. belülről</t>
  </si>
  <si>
    <t>Felhalmozási célú visszatérítendő támog., kölcsönök visszatérülése áht. belülről</t>
  </si>
  <si>
    <t>Felhalmozási célú visszatérítendő támog., kölcsönök igénybevétele áht. belülről</t>
  </si>
  <si>
    <t>Működési célú garancia- és kezességv. származó megtérülések áht. kívülről</t>
  </si>
  <si>
    <t>Működési célú visszatérítendő támogatások, kölcsönök visszatérülése áht. kívülről</t>
  </si>
  <si>
    <t>Felhalmozási célú garancia- és kezességv. származó megtérülések áht. kívülről</t>
  </si>
  <si>
    <t>Felhalmozási célú visszatérítendő támog., kölcsönök visszatérülése áht. kívülről</t>
  </si>
  <si>
    <t>Teljesítés</t>
  </si>
  <si>
    <t>Telj. %</t>
  </si>
  <si>
    <t>5.</t>
  </si>
  <si>
    <t>Ssz.</t>
  </si>
  <si>
    <t>Rov.</t>
  </si>
  <si>
    <t>Közhatalmi bevételek</t>
  </si>
  <si>
    <t>Működési bevételek</t>
  </si>
  <si>
    <t>Működési célú átvett pénzeszközök</t>
  </si>
  <si>
    <t>Finanszírozási bevételek</t>
  </si>
  <si>
    <t>Személyi juttatások</t>
  </si>
  <si>
    <t>Dologi kiadások</t>
  </si>
  <si>
    <t>Ellátottak pénzbeli juttatásai</t>
  </si>
  <si>
    <t>Egyéb működési célú kiadások</t>
  </si>
  <si>
    <t>Finanszírozási kiadások</t>
  </si>
  <si>
    <t>Felhalmozási bevételek</t>
  </si>
  <si>
    <t>Felhalmozási célú átvett pénzeszközök</t>
  </si>
  <si>
    <t>Beruházások</t>
  </si>
  <si>
    <t>Felújítások</t>
  </si>
  <si>
    <t>Egyéb felhalmozási célú kiadások</t>
  </si>
  <si>
    <t>Eredeti</t>
  </si>
  <si>
    <t>Előirányzat</t>
  </si>
  <si>
    <t>-</t>
  </si>
  <si>
    <t>ebből Település-üzemeltetéshez kapcsolódó feladatellátás támogatása</t>
  </si>
  <si>
    <t>ebből Magánszemélyek kommunális adója</t>
  </si>
  <si>
    <t>ebből Iparűzési adó</t>
  </si>
  <si>
    <t>ebből Igazgatási szolgáltatási díj</t>
  </si>
  <si>
    <t>ebből Lakossági közműfejlesztés támogatása</t>
  </si>
  <si>
    <t>ebből Lakossági közműfejlesztésből eredő bevétel</t>
  </si>
  <si>
    <t>ebből Óvodának juttatott intézményfinanszírozás</t>
  </si>
  <si>
    <t>ebből Nonprofit és civil szervezetek támogatása</t>
  </si>
  <si>
    <t>ebből Foglalkoztatást helyettesítő támogatás</t>
  </si>
  <si>
    <t>ebből Lakásfenntartási támogatás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</si>
  <si>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</si>
  <si>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</si>
  <si>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</si>
  <si>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</si>
  <si>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</si>
  <si>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</si>
  <si>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</si>
  <si>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</si>
  <si>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</si>
  <si>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</si>
  <si>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</si>
  <si>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</si>
  <si>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</si>
  <si>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</si>
  <si>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</si>
  <si>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</si>
  <si>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</si>
  <si>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</si>
  <si>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</si>
  <si>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</si>
  <si>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</si>
  <si>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</si>
  <si>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</si>
  <si>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</si>
  <si>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</si>
  <si>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</si>
  <si>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</si>
  <si>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</si>
  <si>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</si>
  <si>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</si>
  <si>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</si>
  <si>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</si>
  <si>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</si>
  <si>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</si>
  <si>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</si>
  <si>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</si>
  <si>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</si>
  <si>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</si>
  <si>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</si>
  <si>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Megnevezés</t>
  </si>
  <si>
    <t>Önkormányzat</t>
  </si>
  <si>
    <t>Összesen</t>
  </si>
  <si>
    <t>6.</t>
  </si>
  <si>
    <t>7.</t>
  </si>
  <si>
    <t>Óvoda</t>
  </si>
  <si>
    <t>Működési célú támogatások államháztartáson belülről</t>
  </si>
  <si>
    <t>Felhalmozási célú támogatások államháztartáson belülről</t>
  </si>
  <si>
    <t>Költségvetési bevételek (01+…+07)</t>
  </si>
  <si>
    <t>Bevételek összesen (=08+09)</t>
  </si>
  <si>
    <t>Adott irányító szervi támogatás</t>
  </si>
  <si>
    <t>Kapott irányító szervi támogatás</t>
  </si>
  <si>
    <t>Költségvetési kiadások (13+…+20)</t>
  </si>
  <si>
    <t>Kiadások összesen (=21+22)</t>
  </si>
  <si>
    <t>Bevételek összesen irányító szervi támogatással (=10+11)</t>
  </si>
  <si>
    <t>Kiadások összesen irányító szervi támogatással (=23+24)</t>
  </si>
  <si>
    <t>8.</t>
  </si>
  <si>
    <t>9.</t>
  </si>
  <si>
    <t>10.</t>
  </si>
  <si>
    <t>11.</t>
  </si>
  <si>
    <t>12.</t>
  </si>
  <si>
    <t>13.</t>
  </si>
  <si>
    <t>Összesen:</t>
  </si>
  <si>
    <t>Átlaglétszám</t>
  </si>
  <si>
    <t>Közfoglalkoztatás</t>
  </si>
  <si>
    <t>Polgármester</t>
  </si>
  <si>
    <t>Hivatalsegéd</t>
  </si>
  <si>
    <t>Teljes munkaidőben foglalkoztatott</t>
  </si>
  <si>
    <t xml:space="preserve">  </t>
  </si>
  <si>
    <t>Óvónő</t>
  </si>
  <si>
    <t>Dajka</t>
  </si>
  <si>
    <t>(intézményi szintű létszámadatok)</t>
  </si>
  <si>
    <t>Halmozott finanszírozás</t>
  </si>
  <si>
    <t>Finanszírozási hiány / többlet</t>
  </si>
  <si>
    <t>Kiadások összesen (=19+20)</t>
  </si>
  <si>
    <t>Költségvetési kiadások (=11+…+18)</t>
  </si>
  <si>
    <t>Költségvetési bevételek (=01+…+07)</t>
  </si>
  <si>
    <t>18.</t>
  </si>
  <si>
    <t>17.</t>
  </si>
  <si>
    <t>16.</t>
  </si>
  <si>
    <t>15.</t>
  </si>
  <si>
    <t>14.</t>
  </si>
  <si>
    <t>dec.</t>
  </si>
  <si>
    <t>nov.</t>
  </si>
  <si>
    <t>okt.</t>
  </si>
  <si>
    <t>szep.</t>
  </si>
  <si>
    <t>aug.</t>
  </si>
  <si>
    <t>júl.</t>
  </si>
  <si>
    <t>jún.</t>
  </si>
  <si>
    <t>máj.</t>
  </si>
  <si>
    <t>ápr.</t>
  </si>
  <si>
    <t>márc.</t>
  </si>
  <si>
    <t>febr.</t>
  </si>
  <si>
    <t>jan.</t>
  </si>
  <si>
    <t>Diff.</t>
  </si>
  <si>
    <t>össz.</t>
  </si>
  <si>
    <t>EI.</t>
  </si>
  <si>
    <t>Forintban</t>
  </si>
  <si>
    <t xml:space="preserve"> -----</t>
  </si>
  <si>
    <t>----</t>
  </si>
  <si>
    <t>Működési célú költségvetési támogatások és kiegészítő támogatások</t>
  </si>
  <si>
    <t>Elszámolásból származó bevételek</t>
  </si>
  <si>
    <t>B411</t>
  </si>
  <si>
    <t>Biztosító által fizetett kártérítés</t>
  </si>
  <si>
    <t>Működési bevételek (=34+…+44)</t>
  </si>
  <si>
    <t>Felhalmozási bevételek (=46+…+50)</t>
  </si>
  <si>
    <t xml:space="preserve">Működési célú visszat. tám., kölcsönök visszatérülése az Európai Uniótól </t>
  </si>
  <si>
    <t>B64</t>
  </si>
  <si>
    <t>B65</t>
  </si>
  <si>
    <t>Működési célú visszat. tám., kölcsönök visszat. korm. és más nemzetközi sz.</t>
  </si>
  <si>
    <t>B74</t>
  </si>
  <si>
    <t>B75</t>
  </si>
  <si>
    <t xml:space="preserve">Felhalmozási célú visszat. tám., kölcsönök visszatérülése az Európai Uniótól </t>
  </si>
  <si>
    <t>Felhalmozási célú visszat. tám., kölcsönök visszat. korm. és más nemzetközi sz.</t>
  </si>
  <si>
    <t>Működési célú átvett pénzeszközök (=52+…+56)</t>
  </si>
  <si>
    <t>Felhalmozási célú átvett pénzeszközök (=58+…+62)</t>
  </si>
  <si>
    <t>Költségvetési bevételek (=13+19+33+45+51+57+63)</t>
  </si>
  <si>
    <t>Hosszú lejáratú hitelek, kölcsönök felvétele pénzügyi vállalkozástól</t>
  </si>
  <si>
    <t>Rövid lejáratú hitelek, kölcsönök felvétele pénzügyi vállalkozástól</t>
  </si>
  <si>
    <t>Éven belüli lejáratú belföldi értékpapírok kibocsátása</t>
  </si>
  <si>
    <t>Éven túli lejáratú belföldi értékpapírok kibocsátása</t>
  </si>
  <si>
    <t>Hitel-, kölcsönfelvétel pénzügyi vállalkozástól (=65+66+67)</t>
  </si>
  <si>
    <t>Belföldi értékpapírok bevételei (=69+..+72)</t>
  </si>
  <si>
    <t>Lekötött bankbetétek megszüntetése</t>
  </si>
  <si>
    <t>Maradvány igénybevétele (=74+75)</t>
  </si>
  <si>
    <t>B819</t>
  </si>
  <si>
    <t>B8191</t>
  </si>
  <si>
    <t>B8192</t>
  </si>
  <si>
    <t>Hosszú lejáratú tulajdonosi kölcsönök bevételei</t>
  </si>
  <si>
    <t>Rövid lejáratú tulajdonosi kölcsönök bevételei</t>
  </si>
  <si>
    <t>Belföldi finanszírozás bevételei (=68+73+76+…+81+84)</t>
  </si>
  <si>
    <t>Tulajdonosi kölcsönök bevételei (=82+83)</t>
  </si>
  <si>
    <t>Külföldi finanszírozás bevételei (=86+…+90)</t>
  </si>
  <si>
    <t>Hitelek, kölcsönök felvétele külföldi pénzintézetektől</t>
  </si>
  <si>
    <t>Hitelek, kölcsönök felvétele külföldi kormányoktól és nemzetk. szerv.</t>
  </si>
  <si>
    <t>B825</t>
  </si>
  <si>
    <t>Bevételek összesen (=64+94)</t>
  </si>
  <si>
    <t>B84</t>
  </si>
  <si>
    <t>Finanszírozási bevételek (=85+91+92+93)</t>
  </si>
  <si>
    <t>Váltóbevételek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</si>
  <si>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</si>
  <si>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</si>
  <si>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</si>
  <si>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</si>
  <si>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</si>
  <si>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</si>
  <si>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</si>
  <si>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</si>
  <si>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</si>
  <si>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</si>
  <si>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</si>
  <si>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</si>
  <si>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</si>
  <si>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</si>
  <si>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</si>
  <si>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</si>
  <si>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</si>
  <si>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</si>
  <si>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</si>
  <si>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</si>
  <si>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</si>
  <si>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</si>
  <si>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</si>
  <si>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</si>
  <si>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</si>
  <si>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</si>
  <si>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K5021</t>
  </si>
  <si>
    <t>Helyi önkormányzatok előző évi elszámolásából származó kiadások</t>
  </si>
  <si>
    <t>Helyi önkormányzatok törvényi előíráson alapuló befizetései</t>
  </si>
  <si>
    <t>K5022</t>
  </si>
  <si>
    <t>Egyéb elvonások és befizetések</t>
  </si>
  <si>
    <t>K5023</t>
  </si>
  <si>
    <t>Működési célú támogatások Európai Uniónak</t>
  </si>
  <si>
    <t>K513</t>
  </si>
  <si>
    <t>Felhalmozási célú támogatások az Európai Uniónak</t>
  </si>
  <si>
    <t>K89</t>
  </si>
  <si>
    <t>Hosszú lejáratú hitelek, kölcsönök törlesztése pénzügyi vállalkozásnak</t>
  </si>
  <si>
    <t>Rövid lejáratú hitelek, kölcsönök törlesztése pénzügyi vállalkozásnak</t>
  </si>
  <si>
    <t>Kincstárjegyek beváltása</t>
  </si>
  <si>
    <t>Éven belüli lejáratú belföldi értékpapírok beváltása</t>
  </si>
  <si>
    <t>Belföldi kötvények beváltása</t>
  </si>
  <si>
    <t>K9125</t>
  </si>
  <si>
    <t>Pénzeszközök lekötött bankbetétként elhelyezése</t>
  </si>
  <si>
    <t>K919</t>
  </si>
  <si>
    <t>Rövid lejáratú tulajdonosi kölcsönök kiadásai</t>
  </si>
  <si>
    <t>Hosszú lejáratú tulajdonosi kölcsönök kiadásai</t>
  </si>
  <si>
    <t>K9191</t>
  </si>
  <si>
    <t>K9192</t>
  </si>
  <si>
    <t>Hitelek, kölcsönök törlesztése külföldi pénzintézeteknek</t>
  </si>
  <si>
    <t>K925</t>
  </si>
  <si>
    <t>Hitelek, kölcsönök törlesztése külföldi kormányoknak és nemz. szerv.</t>
  </si>
  <si>
    <t>Váltókiadások</t>
  </si>
  <si>
    <t>K94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</si>
  <si>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</si>
  <si>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</si>
  <si>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</si>
  <si>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</si>
  <si>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</si>
  <si>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</si>
  <si>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</si>
  <si>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</si>
  <si>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</si>
  <si>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</si>
  <si>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</si>
  <si>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</si>
  <si>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</si>
  <si>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</si>
  <si>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</si>
  <si>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</si>
  <si>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</si>
  <si>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</si>
  <si>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</si>
  <si>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</si>
  <si>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</si>
  <si>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</si>
  <si>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</si>
  <si>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</si>
  <si>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</si>
  <si>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</si>
  <si>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</si>
  <si>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</si>
  <si>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</si>
  <si>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</si>
  <si>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</si>
  <si>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</si>
  <si>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</si>
  <si>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</si>
  <si>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</si>
  <si>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</si>
  <si>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</si>
  <si>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</si>
  <si>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</si>
  <si>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</si>
  <si>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</si>
  <si>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</si>
  <si>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</si>
  <si>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</si>
  <si>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</si>
  <si>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</si>
  <si>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</si>
  <si>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</si>
  <si>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</si>
  <si>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</si>
  <si>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</si>
  <si>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</si>
  <si>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</si>
  <si>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</si>
  <si>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</si>
  <si>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</si>
  <si>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</si>
  <si>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</si>
  <si>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</si>
  <si>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</si>
  <si>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</si>
  <si>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</si>
  <si>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</si>
  <si>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</si>
  <si>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</si>
  <si>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</si>
  <si>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</si>
  <si>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</si>
  <si>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</si>
  <si>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</si>
  <si>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Beruházások (=166+…+172)</t>
  </si>
  <si>
    <t>Felújítások (=174+...+177)</t>
  </si>
  <si>
    <t>Egyéb felhalmozási célú kiadások (=179+…+187)</t>
  </si>
  <si>
    <t>Költségvetési kiadások (=114+115+140+149+165+173+178+188)</t>
  </si>
  <si>
    <t>Hitel-, kölcsöntörlesztés államháztartáson kívülre (=190+191+192)</t>
  </si>
  <si>
    <t>Belföldi értékpapírok kiadásai (=194+…+198)</t>
  </si>
  <si>
    <t>Tulajdonosi kölcsönök kiadásain (=206+207)</t>
  </si>
  <si>
    <t>Belföldi finanszírozás kiadásai (=193+199+…+205+208)</t>
  </si>
  <si>
    <t>Külföldi finanszírozás kiadásai (=210+…+214)</t>
  </si>
  <si>
    <t>Finanszírozási kiadások (=209+215+216+217)</t>
  </si>
  <si>
    <t>Kiadások összesen (=189+218)</t>
  </si>
  <si>
    <t>Forgatási célú külföldi értékpapírok beváltása, értékesítése</t>
  </si>
  <si>
    <t>Foglalkoztatottak személyi juttatásai (=96+…+108)</t>
  </si>
  <si>
    <t>Külső személyi juttatások (=110+111+112)</t>
  </si>
  <si>
    <t>Személyi juttatások (=109+113)</t>
  </si>
  <si>
    <t>Készletbeszerzés (=116+117+118)</t>
  </si>
  <si>
    <t>Kommunikációs szolgáltatások (=120+121)</t>
  </si>
  <si>
    <t>Szolgáltatási kiadások (=123+…+129)</t>
  </si>
  <si>
    <t>Kiküldetések, reklám- és propagandakiadások (=131+132)</t>
  </si>
  <si>
    <t>Különféle befizetések és egyéb dologi kiadások (=134+…+138)</t>
  </si>
  <si>
    <t>Dologi kiadások (=119+122+130+133+139)</t>
  </si>
  <si>
    <t>Ellátottak pénzbeli juttatásai (=141+...+148)</t>
  </si>
  <si>
    <t>Egyéb működési célú kiadások (=150+…+164)</t>
  </si>
  <si>
    <t>ebből Egyéb működési célú pénzeszköz-átadás</t>
  </si>
  <si>
    <t>Eredeti EI</t>
  </si>
  <si>
    <t>Mód. EI.</t>
  </si>
  <si>
    <t>Megvalósítandó cél</t>
  </si>
  <si>
    <t>Várdomb Község Önkormányzata</t>
  </si>
  <si>
    <t>Várdomb Község Önkormányzata(417754)</t>
  </si>
  <si>
    <t>Várdomb Község Önkormányzata (417754)</t>
  </si>
  <si>
    <t>ebből Bölcsődei ellátás</t>
  </si>
  <si>
    <t>ebből szociális étkeztetésből származó bevétel</t>
  </si>
  <si>
    <t>Várdombi Bölcsőde,Óvoda és Konyha (417237)</t>
  </si>
  <si>
    <t>forintban</t>
  </si>
  <si>
    <t>Bevételek</t>
  </si>
  <si>
    <t>Kiadások</t>
  </si>
  <si>
    <t>Kötelező feladatok</t>
  </si>
  <si>
    <t>Önként vállalt feladatok</t>
  </si>
  <si>
    <t>Államigazgatási feladatok</t>
  </si>
  <si>
    <t xml:space="preserve"> Összesen (=01+…+03)</t>
  </si>
  <si>
    <t>Összesen (=01+…+03)</t>
  </si>
  <si>
    <t>átlagos statisztikai állományi létszáma</t>
  </si>
  <si>
    <t>(önkormányzati szinten szinten összevont létszámadatok)</t>
  </si>
  <si>
    <t xml:space="preserve">Kuckó Bölcsőde </t>
  </si>
  <si>
    <t>Várdombi Óvoda</t>
  </si>
  <si>
    <t>Várdombi Főzőkonyha</t>
  </si>
  <si>
    <t>Közalkalmazottak</t>
  </si>
  <si>
    <t>Választott tisztségviselő</t>
  </si>
  <si>
    <t>Intézmény</t>
  </si>
  <si>
    <t>Védőnő</t>
  </si>
  <si>
    <t>Szociális segítő</t>
  </si>
  <si>
    <t>Tanyagondnok</t>
  </si>
  <si>
    <t>Művelődési ház gondnok</t>
  </si>
  <si>
    <t>Bölcsődei gondozónő</t>
  </si>
  <si>
    <t>Élelmezésvezető</t>
  </si>
  <si>
    <t>Szakács</t>
  </si>
  <si>
    <t>Konyhai kisegítő</t>
  </si>
  <si>
    <t>Bölcsőde</t>
  </si>
  <si>
    <t>Konyha</t>
  </si>
  <si>
    <t>Működési kiadások</t>
  </si>
  <si>
    <t xml:space="preserve">Megnevezés </t>
  </si>
  <si>
    <t>Költségvetési működési bevételek</t>
  </si>
  <si>
    <t xml:space="preserve">Költségvetési működési kiadások </t>
  </si>
  <si>
    <t xml:space="preserve">Költségvetés működési = bevétel - kiadás </t>
  </si>
  <si>
    <t xml:space="preserve">Finanszírozási bevételek </t>
  </si>
  <si>
    <t xml:space="preserve">Finanszírozási kiadások </t>
  </si>
  <si>
    <t xml:space="preserve">MŰKÖDÉSI BEVÉTELEK ÖSSZESEN: </t>
  </si>
  <si>
    <t xml:space="preserve">MŰKÖDÉSI KIADÁSOK ÖSSZESEN: </t>
  </si>
  <si>
    <t>Felhalmozási  bevételek</t>
  </si>
  <si>
    <t>Felhalmozási kiadások</t>
  </si>
  <si>
    <t xml:space="preserve">Egyéb felhalmozási célú kiadások </t>
  </si>
  <si>
    <t>Költségvetési felhalmozási bevételek</t>
  </si>
  <si>
    <t xml:space="preserve">Költségvetési felhalmozási kiadások </t>
  </si>
  <si>
    <t xml:space="preserve">FELHALMOZÁSI BEVÉTELEK ÖSSZESEN: </t>
  </si>
  <si>
    <t xml:space="preserve">FELHALMOZÁSI KIADÁSOK ÖSSZESEN: </t>
  </si>
  <si>
    <t xml:space="preserve">Költségvetési bevételek összesen: </t>
  </si>
  <si>
    <t xml:space="preserve">Költségvetési kiadások összesen: </t>
  </si>
  <si>
    <t xml:space="preserve">Finanszírozási bevételek összesen: </t>
  </si>
  <si>
    <t xml:space="preserve">Finanszírozási kiadások összesen: </t>
  </si>
  <si>
    <t xml:space="preserve">BEVÉTELEK ÖSSZESEN: </t>
  </si>
  <si>
    <t xml:space="preserve">KIADÁSOK ÖSSZESEN: </t>
  </si>
  <si>
    <t>ÖSSZES KÖLTSÉGVETÉSI BEVÉTEL-KIADÁS</t>
  </si>
  <si>
    <t xml:space="preserve">ÖSSZES BEVÉTEL - KIADÁS </t>
  </si>
  <si>
    <r>
      <t xml:space="preserve">Felhalmozási célú támogatások ÁHB </t>
    </r>
    <r>
      <rPr>
        <b/>
        <sz val="10"/>
        <rFont val="Arial"/>
        <family val="2"/>
        <charset val="238"/>
      </rPr>
      <t>(B2</t>
    </r>
    <r>
      <rPr>
        <sz val="10"/>
        <color theme="1"/>
        <rFont val="Arial"/>
        <family val="2"/>
        <charset val="238"/>
      </rPr>
      <t>)</t>
    </r>
  </si>
  <si>
    <r>
      <t>Felhalmozási bevételek</t>
    </r>
    <r>
      <rPr>
        <b/>
        <sz val="10"/>
        <rFont val="Arial"/>
        <family val="2"/>
        <charset val="238"/>
      </rPr>
      <t>(B5)</t>
    </r>
  </si>
  <si>
    <r>
      <t>Felhalmozási célú  átvett pénzeszközök</t>
    </r>
    <r>
      <rPr>
        <b/>
        <sz val="10"/>
        <rFont val="Arial"/>
        <family val="2"/>
        <charset val="238"/>
      </rPr>
      <t xml:space="preserve"> (B7)</t>
    </r>
  </si>
  <si>
    <r>
      <t xml:space="preserve">Működési célú támogatások ÁHB </t>
    </r>
    <r>
      <rPr>
        <b/>
        <sz val="10"/>
        <color theme="1"/>
        <rFont val="Arial"/>
        <family val="2"/>
        <charset val="238"/>
      </rPr>
      <t>(</t>
    </r>
    <r>
      <rPr>
        <b/>
        <sz val="10"/>
        <rFont val="Arial"/>
        <family val="2"/>
        <charset val="238"/>
      </rPr>
      <t>B1)</t>
    </r>
  </si>
  <si>
    <r>
      <t>Közhatalmi bevételek (</t>
    </r>
    <r>
      <rPr>
        <b/>
        <sz val="10"/>
        <rFont val="Arial"/>
        <family val="2"/>
        <charset val="238"/>
      </rPr>
      <t>B3)</t>
    </r>
  </si>
  <si>
    <r>
      <t>Működési bevételek(</t>
    </r>
    <r>
      <rPr>
        <b/>
        <sz val="10"/>
        <rFont val="Arial"/>
        <family val="2"/>
        <charset val="238"/>
      </rPr>
      <t>B4)</t>
    </r>
  </si>
  <si>
    <r>
      <t>Működési célú átvett pénzeszközök  ÁHB (</t>
    </r>
    <r>
      <rPr>
        <b/>
        <sz val="10"/>
        <rFont val="Arial"/>
        <family val="2"/>
        <charset val="238"/>
      </rPr>
      <t>B14)</t>
    </r>
  </si>
  <si>
    <r>
      <t>Működési célú átvett pénzeszközök ÁHK(</t>
    </r>
    <r>
      <rPr>
        <b/>
        <sz val="10"/>
        <rFont val="Arial"/>
        <family val="2"/>
        <charset val="238"/>
      </rPr>
      <t>B6</t>
    </r>
    <r>
      <rPr>
        <sz val="10"/>
        <color theme="1"/>
        <rFont val="Arial"/>
        <family val="2"/>
        <charset val="238"/>
      </rPr>
      <t>)</t>
    </r>
  </si>
  <si>
    <r>
      <t>Személyi juttatások(</t>
    </r>
    <r>
      <rPr>
        <b/>
        <sz val="10"/>
        <rFont val="Arial"/>
        <family val="2"/>
        <charset val="238"/>
      </rPr>
      <t>K1)</t>
    </r>
  </si>
  <si>
    <r>
      <t>Munkaadókat terhelő járulékok és szociális hozzájárulási adó (</t>
    </r>
    <r>
      <rPr>
        <b/>
        <sz val="10"/>
        <rFont val="Arial"/>
        <family val="2"/>
        <charset val="238"/>
      </rPr>
      <t>K2)</t>
    </r>
  </si>
  <si>
    <r>
      <t xml:space="preserve">Dologi kiadások </t>
    </r>
    <r>
      <rPr>
        <b/>
        <sz val="10"/>
        <rFont val="Arial"/>
        <family val="2"/>
        <charset val="238"/>
      </rPr>
      <t>(K3</t>
    </r>
    <r>
      <rPr>
        <sz val="10"/>
        <color theme="1"/>
        <rFont val="Arial"/>
        <family val="2"/>
        <charset val="238"/>
      </rPr>
      <t>)</t>
    </r>
  </si>
  <si>
    <r>
      <t>Ellátottak pénzbeli juttatása (</t>
    </r>
    <r>
      <rPr>
        <b/>
        <sz val="10"/>
        <rFont val="Arial"/>
        <family val="2"/>
        <charset val="238"/>
      </rPr>
      <t>K4</t>
    </r>
    <r>
      <rPr>
        <sz val="10"/>
        <color theme="1"/>
        <rFont val="Arial"/>
        <family val="2"/>
        <charset val="238"/>
      </rPr>
      <t>)</t>
    </r>
  </si>
  <si>
    <r>
      <t>Egyéb működési célú kiadások</t>
    </r>
    <r>
      <rPr>
        <b/>
        <sz val="10"/>
        <rFont val="Arial"/>
        <family val="2"/>
        <charset val="238"/>
      </rPr>
      <t>(K5)</t>
    </r>
  </si>
  <si>
    <r>
      <t xml:space="preserve">Beruházások </t>
    </r>
    <r>
      <rPr>
        <b/>
        <sz val="10"/>
        <rFont val="Arial"/>
        <family val="2"/>
        <charset val="238"/>
      </rPr>
      <t>(K6)</t>
    </r>
  </si>
  <si>
    <r>
      <t>Felújítások (</t>
    </r>
    <r>
      <rPr>
        <b/>
        <sz val="10"/>
        <rFont val="Arial"/>
        <family val="2"/>
        <charset val="238"/>
      </rPr>
      <t>K7)</t>
    </r>
  </si>
  <si>
    <t xml:space="preserve">Forintban </t>
  </si>
  <si>
    <t>Várdomb Község Önkormányzata (417765)</t>
  </si>
  <si>
    <t>jogcím/ hónap</t>
  </si>
  <si>
    <t xml:space="preserve">január </t>
  </si>
  <si>
    <t xml:space="preserve">február </t>
  </si>
  <si>
    <t xml:space="preserve">március </t>
  </si>
  <si>
    <t xml:space="preserve">április </t>
  </si>
  <si>
    <t xml:space="preserve">május </t>
  </si>
  <si>
    <t xml:space="preserve">június </t>
  </si>
  <si>
    <t xml:space="preserve">július </t>
  </si>
  <si>
    <t xml:space="preserve">augusztus </t>
  </si>
  <si>
    <t xml:space="preserve">szeptember </t>
  </si>
  <si>
    <t>október</t>
  </si>
  <si>
    <t xml:space="preserve">november </t>
  </si>
  <si>
    <t xml:space="preserve">december </t>
  </si>
  <si>
    <t>Működési célú támogatások (B1)</t>
  </si>
  <si>
    <t>Felhalmozási c.támogatások ÁHB (B2)</t>
  </si>
  <si>
    <t xml:space="preserve">Közhatalmi bevételek ( B3) </t>
  </si>
  <si>
    <t>Működési bevételek ( B4)</t>
  </si>
  <si>
    <t xml:space="preserve">Felhalmozási bevételek ( B5) </t>
  </si>
  <si>
    <t xml:space="preserve">Működési célú átvett pénzeszközök ( B6) </t>
  </si>
  <si>
    <t>Felhalmozási célú átvett pénzeszközök (B7)</t>
  </si>
  <si>
    <t xml:space="preserve">KÖLTSÉGVETÉSI BEVÉTELEK </t>
  </si>
  <si>
    <t>Személyi jutattások (K1)</t>
  </si>
  <si>
    <t>Munk. Jár. és szoc. hozz.adó (K2)</t>
  </si>
  <si>
    <t>Dologi kiadások (K3)</t>
  </si>
  <si>
    <t>Ellátottak pénzbeli juttatásai ( K4)</t>
  </si>
  <si>
    <t>Egyéb Működési kiadások (K5)</t>
  </si>
  <si>
    <t>Beruházások (K6)</t>
  </si>
  <si>
    <t>Felújítások (K7)</t>
  </si>
  <si>
    <t>Egyéb felhalmozási kidások (K8)</t>
  </si>
  <si>
    <t xml:space="preserve">KÖLTSÉGVETÉSI KIADÁSOK </t>
  </si>
  <si>
    <t>Tartalomjegyzék</t>
  </si>
  <si>
    <t>Szám</t>
  </si>
  <si>
    <t>melléklet megnevezés</t>
  </si>
  <si>
    <t>Várdomb Község Önkormányzat önkormányzati szinten összevont - konszolidált - bevételek és kiadások</t>
  </si>
  <si>
    <t>Várdomb Község Önkormányzat céltartalék részletezése</t>
  </si>
  <si>
    <t>Várdomb Község Önkormányzat átlagos statisztikai állományi létszáma</t>
  </si>
  <si>
    <t>Várdomb Község Önkormányzat engedélyezett létszámkerete</t>
  </si>
  <si>
    <t>Várdomb Község Önkormányzat önkormányzati szinten összevont költségvetési mérleg</t>
  </si>
  <si>
    <t>Várdomb Község Önkormányzat intézmény szintű költségvetési mérleg</t>
  </si>
  <si>
    <t>Várdomb Község Önkormányzata önkormányzati szinten összevont finanszírozási ütemterv és likviditási terv</t>
  </si>
  <si>
    <t>Várdomb Község Önkormányzata intézmény szintű likvidítási és ütemterv finanszírozási szükséglethez</t>
  </si>
  <si>
    <t>Várdombi Bölcsőde,Óvoda és Konyha intézmény szintű költségvetési mérleg</t>
  </si>
  <si>
    <t>Várdombi Bölcsőde,Óvoda és Konyha intézmény szintű likvidítási és ütemterv finanszírozási szükséglethez</t>
  </si>
  <si>
    <t>(intézményi szinten összevont létszámadatok)</t>
  </si>
  <si>
    <t>Várdomb Község Önkormányzata ((417754) engedélyezett létszámkerete</t>
  </si>
  <si>
    <t>Várdomb Község Önkormányzata((417754) közfoglalkoztatási engedélyezett létszámkerete</t>
  </si>
  <si>
    <t>Várdombi Bölcsőde,Óvoda és Konyha (417237) engedélyezett létszámkerete</t>
  </si>
  <si>
    <t>Intézményvezető /Óvónő</t>
  </si>
  <si>
    <t>Könyvtáros</t>
  </si>
  <si>
    <t>Karbantartó</t>
  </si>
  <si>
    <t>Várdomb Község Önkormányzat kiemelt előirányzatok és irányító szervi támogatás szervezeti egységek,intézmények bontásában és összesítve</t>
  </si>
  <si>
    <t>Várdomb Község Önkormányzat intézményi szintű bevételek és kiadások</t>
  </si>
  <si>
    <t>Várdombi Bölcsőde,Óvoda és Konyha  intézményi szintű bevételek és kiadások</t>
  </si>
  <si>
    <t>Várdombi Bölcsőde,Óvoda és Konyha  bevételek és kiadások szervezeti egységek szintjén</t>
  </si>
  <si>
    <t>Zöldterület gazdálkodással kapcsolatos feladatok ellátásának támogatása</t>
  </si>
  <si>
    <t xml:space="preserve">Közvilágítás fenntartásának támogatása  </t>
  </si>
  <si>
    <t xml:space="preserve">Köztemető fenntartásal kapcsolatos feladatok támogatása </t>
  </si>
  <si>
    <t xml:space="preserve">Közutak fenntartásának támogatása </t>
  </si>
  <si>
    <t>diff.</t>
  </si>
  <si>
    <t>ebből Kiegészítő támogatás</t>
  </si>
  <si>
    <t>ebből Kiegészítő támogatás(bőlcsödei pótlék)</t>
  </si>
  <si>
    <t>Egyenleg=finanszírozási szükséglet</t>
  </si>
  <si>
    <r>
      <t>Személyi juttatások(</t>
    </r>
    <r>
      <rPr>
        <b/>
        <sz val="12"/>
        <rFont val="Arial Narrow"/>
        <family val="2"/>
        <charset val="238"/>
      </rPr>
      <t>K1)</t>
    </r>
  </si>
  <si>
    <t>Diff</t>
  </si>
  <si>
    <t xml:space="preserve">ebből Egyéb önkormányzati feladatok támogatása   </t>
  </si>
  <si>
    <t>ebből Lakott külterületekkel kapcsolatos feladatok támogatása</t>
  </si>
  <si>
    <t>Módosított 1.</t>
  </si>
  <si>
    <t>ebből Környezetvédelmi, természetvédelmi, műemlékv., építésügyi stb. bírság, egyéb pótlék</t>
  </si>
  <si>
    <t>Eredeti összeg</t>
  </si>
  <si>
    <t>Módosított összeg</t>
  </si>
  <si>
    <t>Egyenleg= finanszírozási szükséglet</t>
  </si>
  <si>
    <t>Felelõs állattartás elõsegítése (MFP)</t>
  </si>
  <si>
    <t>Egészségügyi szolgálati jogviszony</t>
  </si>
  <si>
    <t>2022.év.</t>
  </si>
  <si>
    <t>A költségvetési évet követő három év tervezett előirányzatainak keretszámai főbb csoportokban önkormányzati szinten</t>
  </si>
  <si>
    <t xml:space="preserve">  Forintban</t>
  </si>
  <si>
    <t>Sor-
szám</t>
  </si>
  <si>
    <t xml:space="preserve">
Megnevezés</t>
  </si>
  <si>
    <t>Kötelezettségek</t>
  </si>
  <si>
    <t>2024. év</t>
  </si>
  <si>
    <t>összesen</t>
  </si>
  <si>
    <t>A</t>
  </si>
  <si>
    <t xml:space="preserve">B </t>
  </si>
  <si>
    <t>C</t>
  </si>
  <si>
    <t>D</t>
  </si>
  <si>
    <t>E</t>
  </si>
  <si>
    <t>F</t>
  </si>
  <si>
    <t>G</t>
  </si>
  <si>
    <t>H</t>
  </si>
  <si>
    <t>J</t>
  </si>
  <si>
    <t>K=(H+I+J)</t>
  </si>
  <si>
    <t>Munkaadókat terhelő járulékok és szociális hozzájárulási adó (K2)</t>
  </si>
  <si>
    <t>K 331</t>
  </si>
  <si>
    <t>Összesen (1+2+3)</t>
  </si>
  <si>
    <t>A költségvetési évet követő három év tervezett előirányzatainak keretszámai főbb csoportokban intézményi szinten</t>
  </si>
  <si>
    <t>Várdomb Község Önkormányzata a költségvetési évet követő három év tervezett előirányzatainak keretszámai főbb csoportokban</t>
  </si>
  <si>
    <t>2025. év</t>
  </si>
  <si>
    <t>Személyi juttatások(K1101)</t>
  </si>
  <si>
    <t>í</t>
  </si>
  <si>
    <t>(2023. évi önkormányzati szinten összevont - konszolidált - bevételek és kiadások)</t>
  </si>
  <si>
    <t>Villamosenergia szolgáltatás díja</t>
  </si>
  <si>
    <t>Gázenergia szolgáltatás díja</t>
  </si>
  <si>
    <t>Távhő- és melegvíz szolgáltatás díja</t>
  </si>
  <si>
    <t>Víz- és csatorna szolgáltatás díja</t>
  </si>
  <si>
    <t>K3311</t>
  </si>
  <si>
    <t>K3312</t>
  </si>
  <si>
    <t>K3313</t>
  </si>
  <si>
    <t>K3314</t>
  </si>
  <si>
    <t>220</t>
  </si>
  <si>
    <t>221</t>
  </si>
  <si>
    <t>222</t>
  </si>
  <si>
    <t>(2023.évi kiemelt előirányzatok és irányító szervi támogatás szervezeti egységek,intézmények bontásában és összesítve)</t>
  </si>
  <si>
    <t>(2023.évi intézményi szintű bevételek és kiadások)</t>
  </si>
  <si>
    <t>223</t>
  </si>
  <si>
    <t>(2023. évi intézményi szintű bevételek és kiadások)</t>
  </si>
  <si>
    <t>Céltartalék részletezése 2023.év</t>
  </si>
  <si>
    <t>2023. jan. 1.</t>
  </si>
  <si>
    <t>2023. dec. 31.</t>
  </si>
  <si>
    <t>(önkormányzati szinten összevont költségvetési mérleg) 2023. év</t>
  </si>
  <si>
    <t>(intézmény szintű költségvetési mérleg) 2023. év</t>
  </si>
  <si>
    <t>(önkormányzati szinten összevont előirányzatfelhasználási és likviditási terv 2023.év.)</t>
  </si>
  <si>
    <t>(intézmény szintű likvidítási és ütemterv finanszírozási szükséglethez 2023. év)</t>
  </si>
  <si>
    <t>2023.év</t>
  </si>
  <si>
    <t>2026. év</t>
  </si>
  <si>
    <t>2027. év</t>
  </si>
  <si>
    <t>Közvilágítás fenntartásának támogatása  kiegészítő</t>
  </si>
  <si>
    <t>-AC12-AC12ő</t>
  </si>
  <si>
    <t>Polgármesteri illetményhez és költségtérítéshez nyújtott támogatás</t>
  </si>
  <si>
    <t>Óvodában foglalkoztatott pedagógusok átlagbér alapú támogatása</t>
  </si>
  <si>
    <t>Óvodaműködtetési támogatás</t>
  </si>
  <si>
    <t>Kiegészítő támogatás az óvodap. minősítéséből adódó többletkiadásokhoz</t>
  </si>
  <si>
    <t xml:space="preserve"> Nemzetiségi pótlék támogatása</t>
  </si>
  <si>
    <t>Az óvodában foglalkoztatott pedagógusok nevelőmunkáját közvetlenül segítők átlagbér alapú támogatása</t>
  </si>
  <si>
    <t>A települési önkormányzatok szociális feladatainak egyéb támogatása</t>
  </si>
  <si>
    <t>Szociális étkeztetés</t>
  </si>
  <si>
    <t>Kiegészítő támogatás</t>
  </si>
  <si>
    <t>Tanyagondnoki szolgálat</t>
  </si>
  <si>
    <t>Gyermekétkeztetés támogatása</t>
  </si>
  <si>
    <t>Intézményi gyermekétkeztetés -bértámogatás</t>
  </si>
  <si>
    <t>Intézményi gyermekétkeztetés -üzemeltetési támogatás</t>
  </si>
  <si>
    <t>Szünidei étkeztetés támogatása</t>
  </si>
  <si>
    <t>B1131</t>
  </si>
  <si>
    <t>B1132</t>
  </si>
  <si>
    <t>Települési önkormányzatok egyes kulturális feladatainak támogatása</t>
  </si>
  <si>
    <t>Települési önkormányzatok bérjellegű támogatása</t>
  </si>
  <si>
    <t>(önkormányzat szintű bevételek, kiadások kötelező, önként vállalt , állami(államigazgatási) bontásban 2023. év</t>
  </si>
  <si>
    <t>1 fő</t>
  </si>
  <si>
    <t>(2023. évi bevételek és kiadások szervezeti egységek szintjén )</t>
  </si>
  <si>
    <t>Alsónána támogatása 2014.DDOP.3.1.3. pályázat (orvosi rendelő felújítása)</t>
  </si>
  <si>
    <t>Biztosíték, letétbe helyezés utólagos javítási munkálatokra 2014 DDOP.3.1.3.pályázat (orvosi rendelő felújítása)</t>
  </si>
  <si>
    <t xml:space="preserve">Várdomb Község Önkormányzat 2023. évi kötelező, önként vállalt, állami (államigazgatási) feladatok bevételei és kiadásai </t>
  </si>
  <si>
    <t>(intézmény szintű bevételek, kiadások kötelező, önként vállalt , állami(államigazgatási) bontásban 2023. év</t>
  </si>
  <si>
    <t>Adósságot keletkeztető ügyletekből és kezességvállalásokból fennálló kötelezettségei 3 évre</t>
  </si>
  <si>
    <t xml:space="preserve"> forintban</t>
  </si>
  <si>
    <t>Sor-szám</t>
  </si>
  <si>
    <t>MEGNEVEZÉS</t>
  </si>
  <si>
    <t>Évek</t>
  </si>
  <si>
    <t>Összesen
(6=3+4+5)</t>
  </si>
  <si>
    <t>2024.év</t>
  </si>
  <si>
    <t>ÖSSZES KÖTELEZETTSÉG</t>
  </si>
  <si>
    <t>2025.év</t>
  </si>
  <si>
    <t>VÁRDOMB KÖZSÉG ÖNKORMÁNYZATA 2023.évi Előirányzatmódosítás 1.</t>
  </si>
  <si>
    <t>Módosított Előirányzat</t>
  </si>
  <si>
    <t>1.-8 hó</t>
  </si>
  <si>
    <t>1.-8.hó</t>
  </si>
  <si>
    <t>Teljesítés 1.-8.hó</t>
  </si>
  <si>
    <t xml:space="preserve">Módosított előirányzat </t>
  </si>
  <si>
    <t>Módosított  előirányzat</t>
  </si>
  <si>
    <t>Módosított előirányzat</t>
  </si>
  <si>
    <r>
      <t>Egyéb felhalmozási célú kiadások</t>
    </r>
    <r>
      <rPr>
        <b/>
        <sz val="11"/>
        <color theme="1"/>
        <rFont val="Arial"/>
        <family val="2"/>
        <charset val="238"/>
      </rPr>
      <t xml:space="preserve"> (K8)</t>
    </r>
  </si>
  <si>
    <t>1. melléklet a /2023.(IX.27) önkormányzati rendelethez</t>
  </si>
  <si>
    <t>2. melléklet az  /2023.(IX.27.) önkormányzati rendelethez</t>
  </si>
  <si>
    <t>3. melléklet az /2023.(IX.27.) önkormányzati rendelethez</t>
  </si>
  <si>
    <t>4. melléklet az /2023.(IX.27.)önkormányzati rendelethez</t>
  </si>
  <si>
    <t>5. melléklet az /2023.(IX.27.) önkormányzati rendelethez</t>
  </si>
  <si>
    <t>6. melléklet az /2023.(IX.27.) önkormányzati rendelethez</t>
  </si>
  <si>
    <t>7. melléklet az /2023.(IX.27.) önkormányzati rendelethez</t>
  </si>
  <si>
    <t>8. melléklet az 2023.(IX.27.) önkormányzati rendelethez</t>
  </si>
  <si>
    <t>9. melléklet az /2023.(IX.27.) önkormányzati rendelethez</t>
  </si>
  <si>
    <t>10. melléklet az /2023.(IX.27.) önkormányzati rendelethez</t>
  </si>
  <si>
    <t>11. melléklet az 1/2023.(IX.27.) önkormányzati rendelethez</t>
  </si>
  <si>
    <t>12. melléklet az /2023.(IX.27.) önkormányzati rendelethez</t>
  </si>
  <si>
    <t>13. melléklet az  /2023.(IX.27.) önkormányzati rendelethez</t>
  </si>
  <si>
    <t>14. melléklet az /2023.(IX.27.) önkormányzati rendelethez</t>
  </si>
  <si>
    <t>15. melléklet az /2023.(IX.27.) önkormányzati rendelethez</t>
  </si>
  <si>
    <t>16. melléklet az /2023.(IX.27.) önkormányzati rendelethez</t>
  </si>
  <si>
    <t>17. melléklet az /2023.(IX.27.)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</si>
</sst>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\ _F_t_-;\-* #,##0\ _F_t_-;_-* &quot;-&quot;\ _F_t_-;_-@_-"/>
    <numFmt numFmtId="165" formatCode="0__"/>
    <numFmt numFmtId="166" formatCode="00"/>
    <numFmt numFmtId="167" formatCode="\ ##########"/>
    <numFmt numFmtId="168" formatCode="General\ \f\ő"/>
    <numFmt numFmtId="169" formatCode="#,###"/>
  </numFmts>
  <fonts count="82" x14ac:knownFonts="1">
    <font>
      <sz val="10"/>
      <name val="Arial CE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name val="Arial CE"/>
      <charset val="238"/>
    </font>
    <font>
      <b/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i/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12"/>
      <color indexed="8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sz val="11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1"/>
      <name val="Arial"/>
      <family val="2"/>
      <charset val="238"/>
    </font>
    <font>
      <sz val="8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color theme="1"/>
      <name val="Arial"/>
      <family val="2"/>
      <charset val="238"/>
    </font>
    <font>
      <sz val="11"/>
      <name val="Arial Narrow"/>
      <family val="2"/>
      <charset val="238"/>
    </font>
    <font>
      <b/>
      <sz val="14"/>
      <name val="Arial CE"/>
      <charset val="238"/>
    </font>
    <font>
      <b/>
      <i/>
      <sz val="10"/>
      <name val="Arial"/>
      <family val="2"/>
      <charset val="238"/>
    </font>
    <font>
      <b/>
      <u/>
      <sz val="9"/>
      <name val="Arial"/>
      <family val="2"/>
      <charset val="238"/>
    </font>
    <font>
      <b/>
      <sz val="7"/>
      <name val="Arial"/>
      <family val="2"/>
      <charset val="238"/>
    </font>
    <font>
      <sz val="6"/>
      <name val="Arial CE"/>
      <charset val="238"/>
    </font>
    <font>
      <sz val="9"/>
      <name val="Arial"/>
      <family val="2"/>
      <charset val="238"/>
    </font>
    <font>
      <sz val="9"/>
      <name val="Arial CE"/>
      <charset val="238"/>
    </font>
    <font>
      <sz val="8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name val="Arial CE"/>
      <charset val="238"/>
    </font>
    <font>
      <b/>
      <sz val="16"/>
      <name val="Arial"/>
      <family val="2"/>
      <charset val="238"/>
    </font>
    <font>
      <sz val="10"/>
      <color rgb="FFFF0000"/>
      <name val="Arial CE"/>
      <charset val="238"/>
    </font>
    <font>
      <sz val="12"/>
      <color indexed="8"/>
      <name val="Arial"/>
      <family val="2"/>
      <charset val="238"/>
    </font>
    <font>
      <b/>
      <sz val="10"/>
      <color rgb="FFFFFF00"/>
      <name val="Arial"/>
      <family val="2"/>
      <charset val="238"/>
    </font>
    <font>
      <sz val="10"/>
      <color rgb="FFFFFF00"/>
      <name val="Arial"/>
      <family val="2"/>
      <charset val="238"/>
    </font>
    <font>
      <sz val="10"/>
      <color rgb="FFFFFF00"/>
      <name val="Arial CE"/>
      <charset val="238"/>
    </font>
    <font>
      <b/>
      <sz val="10"/>
      <color rgb="FFFFFF00"/>
      <name val="Arial CE"/>
      <charset val="238"/>
    </font>
    <font>
      <sz val="10"/>
      <color rgb="FFC00000"/>
      <name val="Arial CE"/>
      <charset val="238"/>
    </font>
    <font>
      <b/>
      <sz val="10"/>
      <color rgb="FFC00000"/>
      <name val="Arial CE"/>
      <charset val="238"/>
    </font>
    <font>
      <b/>
      <sz val="14"/>
      <color rgb="FFC00000"/>
      <name val="Arial CE"/>
      <charset val="238"/>
    </font>
    <font>
      <b/>
      <i/>
      <sz val="10"/>
      <color indexed="8"/>
      <name val="Arial"/>
      <family val="2"/>
      <charset val="238"/>
    </font>
    <font>
      <sz val="12"/>
      <color theme="1"/>
      <name val="Arial Narrow"/>
      <family val="2"/>
      <charset val="238"/>
    </font>
    <font>
      <b/>
      <sz val="12"/>
      <name val="Arial Narrow"/>
      <family val="2"/>
      <charset val="238"/>
    </font>
    <font>
      <b/>
      <sz val="11"/>
      <color indexed="8"/>
      <name val="Arial"/>
      <family val="2"/>
      <charset val="238"/>
    </font>
    <font>
      <sz val="10"/>
      <color theme="0"/>
      <name val="Arial CE"/>
      <charset val="238"/>
    </font>
    <font>
      <sz val="12"/>
      <color rgb="FFFFFF00"/>
      <name val="Arial CE"/>
      <charset val="238"/>
    </font>
    <font>
      <b/>
      <sz val="8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6"/>
      <name val="Arial CE"/>
      <charset val="238"/>
    </font>
    <font>
      <sz val="12"/>
      <name val="Times New Roman CE"/>
      <charset val="238"/>
    </font>
    <font>
      <b/>
      <sz val="10"/>
      <name val="Times New Roman CE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8"/>
      <name val="Times New Roman CE"/>
      <family val="1"/>
      <charset val="238"/>
    </font>
    <font>
      <sz val="10"/>
      <name val="MS Sans Serif"/>
      <family val="2"/>
      <charset val="238"/>
    </font>
    <font>
      <i/>
      <sz val="9"/>
      <name val="Arial CE"/>
      <charset val="238"/>
    </font>
    <font>
      <b/>
      <sz val="14"/>
      <name val="Times New Roman CE"/>
      <family val="1"/>
      <charset val="238"/>
    </font>
    <font>
      <b/>
      <sz val="12"/>
      <name val="Times New Roman CE"/>
      <charset val="238"/>
    </font>
    <font>
      <b/>
      <sz val="8"/>
      <color rgb="FFFFFF00"/>
      <name val="Arial"/>
      <family val="2"/>
      <charset val="238"/>
    </font>
    <font>
      <sz val="12"/>
      <name val="Arial"/>
      <family val="2"/>
      <charset val="238"/>
    </font>
    <font>
      <b/>
      <i/>
      <sz val="9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theme="1"/>
      <name val="Arial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65"/>
        <bgColor indexed="64"/>
      </patternFill>
    </fill>
  </fills>
  <borders count="1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/>
      <top style="thin">
        <color indexed="64"/>
      </top>
      <bottom/>
      <diagonal/>
    </border>
    <border>
      <left/>
      <right style="thick">
        <color auto="1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C00000"/>
      </left>
      <right/>
      <top style="thick">
        <color rgb="FFC00000"/>
      </top>
      <bottom style="thick">
        <color rgb="FFC00000"/>
      </bottom>
      <diagonal/>
    </border>
    <border>
      <left/>
      <right/>
      <top style="thick">
        <color rgb="FFC00000"/>
      </top>
      <bottom style="thick">
        <color rgb="FFC00000"/>
      </bottom>
      <diagonal/>
    </border>
    <border>
      <left/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 style="thick">
        <color rgb="FFC00000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ck">
        <color indexed="64"/>
      </bottom>
      <diagonal/>
    </border>
    <border>
      <left/>
      <right/>
      <top style="double">
        <color indexed="64"/>
      </top>
      <bottom style="thick">
        <color indexed="64"/>
      </bottom>
      <diagonal/>
    </border>
    <border>
      <left/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ck">
        <color rgb="FFC00000"/>
      </top>
      <bottom style="thick">
        <color rgb="FFC00000"/>
      </bottom>
      <diagonal/>
    </border>
    <border>
      <left/>
      <right style="double">
        <color indexed="64"/>
      </right>
      <top style="thick">
        <color rgb="FFC00000"/>
      </top>
      <bottom style="thick">
        <color rgb="FFC00000"/>
      </bottom>
      <diagonal/>
    </border>
    <border>
      <left style="double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double">
        <color indexed="64"/>
      </left>
      <right/>
      <top style="thick">
        <color rgb="FFC00000"/>
      </top>
      <bottom style="thick">
        <color indexed="64"/>
      </bottom>
      <diagonal/>
    </border>
    <border>
      <left/>
      <right style="double">
        <color indexed="64"/>
      </right>
      <top style="thick">
        <color rgb="FFC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double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rgb="FFC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</borders>
  <cellStyleXfs count="6">
    <xf numFmtId="0" fontId="0" fillId="0" borderId="0"/>
    <xf numFmtId="0" fontId="3" fillId="0" borderId="0"/>
    <xf numFmtId="0" fontId="22" fillId="0" borderId="0"/>
    <xf numFmtId="0" fontId="68" fillId="0" borderId="0"/>
    <xf numFmtId="0" fontId="73" fillId="0" borderId="0"/>
    <xf numFmtId="43" fontId="16" fillId="0" borderId="0" applyFont="0" applyFill="0" applyBorder="0" applyAlignment="0" applyProtection="0"/>
  </cellStyleXfs>
  <cellXfs count="1066">
    <xf numFmtId="0" fontId="0" fillId="0" borderId="0" xfId="0"/>
    <xf numFmtId="0" fontId="1" fillId="0" borderId="0" xfId="0" applyFont="1"/>
    <xf numFmtId="0" fontId="2" fillId="0" borderId="0" xfId="0" applyFont="1"/>
    <xf numFmtId="166" fontId="9" fillId="0" borderId="0" xfId="0" applyNumberFormat="1" applyFont="1"/>
    <xf numFmtId="0" fontId="11" fillId="0" borderId="0" xfId="0" applyFont="1"/>
    <xf numFmtId="0" fontId="2" fillId="3" borderId="0" xfId="0" applyFont="1" applyFill="1"/>
    <xf numFmtId="0" fontId="2" fillId="4" borderId="0" xfId="0" applyFont="1" applyFill="1"/>
    <xf numFmtId="0" fontId="1" fillId="3" borderId="0" xfId="0" applyFont="1" applyFill="1"/>
    <xf numFmtId="0" fontId="0" fillId="0" borderId="0" xfId="0" applyAlignment="1">
      <alignment vertical="center"/>
    </xf>
    <xf numFmtId="168" fontId="0" fillId="0" borderId="1" xfId="0" applyNumberFormat="1" applyBorder="1" applyAlignment="1">
      <alignment horizontal="center" vertical="center"/>
    </xf>
    <xf numFmtId="168" fontId="21" fillId="0" borderId="1" xfId="0" applyNumberFormat="1" applyFont="1" applyBorder="1" applyAlignment="1">
      <alignment horizontal="center" vertical="center"/>
    </xf>
    <xf numFmtId="0" fontId="8" fillId="7" borderId="4" xfId="0" applyFont="1" applyFill="1" applyBorder="1" applyAlignment="1">
      <alignment horizontal="left" vertical="center" wrapText="1"/>
    </xf>
    <xf numFmtId="0" fontId="8" fillId="7" borderId="3" xfId="0" applyFont="1" applyFill="1" applyBorder="1" applyAlignment="1">
      <alignment horizontal="left" vertical="center" wrapText="1"/>
    </xf>
    <xf numFmtId="0" fontId="8" fillId="9" borderId="4" xfId="0" applyFont="1" applyFill="1" applyBorder="1" applyAlignment="1">
      <alignment horizontal="left" vertical="center" wrapText="1"/>
    </xf>
    <xf numFmtId="0" fontId="8" fillId="9" borderId="3" xfId="0" applyFont="1" applyFill="1" applyBorder="1" applyAlignment="1">
      <alignment horizontal="left" vertical="center" wrapText="1"/>
    </xf>
    <xf numFmtId="0" fontId="8" fillId="12" borderId="4" xfId="0" applyFont="1" applyFill="1" applyBorder="1" applyAlignment="1">
      <alignment horizontal="left" vertical="center" wrapText="1"/>
    </xf>
    <xf numFmtId="0" fontId="8" fillId="12" borderId="3" xfId="0" applyFont="1" applyFill="1" applyBorder="1" applyAlignment="1">
      <alignment horizontal="left" vertical="center" wrapText="1"/>
    </xf>
    <xf numFmtId="0" fontId="26" fillId="0" borderId="16" xfId="0" applyFont="1" applyBorder="1" applyAlignment="1">
      <alignment horizontal="center" vertical="center"/>
    </xf>
    <xf numFmtId="0" fontId="27" fillId="0" borderId="23" xfId="0" applyFont="1" applyBorder="1" applyAlignment="1">
      <alignment horizontal="center" vertical="center"/>
    </xf>
    <xf numFmtId="0" fontId="28" fillId="0" borderId="23" xfId="0" applyFont="1" applyBorder="1" applyAlignment="1">
      <alignment horizontal="center" vertical="center" wrapText="1"/>
    </xf>
    <xf numFmtId="0" fontId="28" fillId="0" borderId="23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/>
    </xf>
    <xf numFmtId="0" fontId="27" fillId="0" borderId="24" xfId="0" applyFont="1" applyBorder="1" applyAlignment="1">
      <alignment horizontal="center" vertical="center"/>
    </xf>
    <xf numFmtId="0" fontId="30" fillId="0" borderId="22" xfId="0" applyFont="1" applyBorder="1" applyAlignment="1">
      <alignment horizontal="center" vertical="center"/>
    </xf>
    <xf numFmtId="0" fontId="27" fillId="0" borderId="23" xfId="0" applyFont="1" applyBorder="1" applyAlignment="1">
      <alignment vertical="center" wrapText="1"/>
    </xf>
    <xf numFmtId="3" fontId="31" fillId="0" borderId="23" xfId="0" applyNumberFormat="1" applyFont="1" applyBorder="1" applyAlignment="1">
      <alignment horizontal="right" vertical="center" wrapText="1"/>
    </xf>
    <xf numFmtId="3" fontId="27" fillId="0" borderId="23" xfId="0" applyNumberFormat="1" applyFont="1" applyBorder="1" applyAlignment="1">
      <alignment vertical="center" wrapText="1"/>
    </xf>
    <xf numFmtId="3" fontId="31" fillId="0" borderId="23" xfId="0" applyNumberFormat="1" applyFont="1" applyBorder="1" applyAlignment="1">
      <alignment horizontal="right" vertical="center"/>
    </xf>
    <xf numFmtId="0" fontId="26" fillId="0" borderId="22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1" fillId="0" borderId="15" xfId="0" applyFont="1" applyBorder="1"/>
    <xf numFmtId="0" fontId="32" fillId="7" borderId="22" xfId="0" applyFont="1" applyFill="1" applyBorder="1" applyAlignment="1">
      <alignment horizontal="center" vertical="center"/>
    </xf>
    <xf numFmtId="0" fontId="32" fillId="7" borderId="23" xfId="0" applyFont="1" applyFill="1" applyBorder="1" applyAlignment="1">
      <alignment vertical="center" wrapText="1"/>
    </xf>
    <xf numFmtId="3" fontId="32" fillId="7" borderId="23" xfId="0" applyNumberFormat="1" applyFont="1" applyFill="1" applyBorder="1" applyAlignment="1">
      <alignment horizontal="right" vertical="center" wrapText="1"/>
    </xf>
    <xf numFmtId="3" fontId="32" fillId="7" borderId="25" xfId="0" applyNumberFormat="1" applyFont="1" applyFill="1" applyBorder="1" applyAlignment="1">
      <alignment vertical="top" wrapText="1"/>
    </xf>
    <xf numFmtId="3" fontId="33" fillId="7" borderId="23" xfId="0" applyNumberFormat="1" applyFont="1" applyFill="1" applyBorder="1" applyAlignment="1">
      <alignment vertical="center"/>
    </xf>
    <xf numFmtId="3" fontId="32" fillId="7" borderId="23" xfId="0" applyNumberFormat="1" applyFont="1" applyFill="1" applyBorder="1" applyAlignment="1">
      <alignment horizontal="right" vertical="center"/>
    </xf>
    <xf numFmtId="3" fontId="32" fillId="7" borderId="24" xfId="0" applyNumberFormat="1" applyFont="1" applyFill="1" applyBorder="1" applyAlignment="1">
      <alignment horizontal="right" vertical="center"/>
    </xf>
    <xf numFmtId="0" fontId="21" fillId="0" borderId="33" xfId="0" applyFont="1" applyBorder="1" applyAlignment="1">
      <alignment horizontal="justify" vertical="center"/>
    </xf>
    <xf numFmtId="0" fontId="3" fillId="0" borderId="33" xfId="0" applyFont="1" applyBorder="1" applyAlignment="1">
      <alignment horizontal="justify" vertical="center"/>
    </xf>
    <xf numFmtId="10" fontId="20" fillId="8" borderId="33" xfId="0" applyNumberFormat="1" applyFont="1" applyFill="1" applyBorder="1" applyAlignment="1">
      <alignment horizontal="justify" vertical="center"/>
    </xf>
    <xf numFmtId="10" fontId="17" fillId="8" borderId="1" xfId="0" applyNumberFormat="1" applyFont="1" applyFill="1" applyBorder="1" applyAlignment="1">
      <alignment horizontal="center" vertical="center"/>
    </xf>
    <xf numFmtId="10" fontId="17" fillId="8" borderId="34" xfId="0" applyNumberFormat="1" applyFont="1" applyFill="1" applyBorder="1" applyAlignment="1">
      <alignment horizontal="center" vertical="center"/>
    </xf>
    <xf numFmtId="0" fontId="20" fillId="7" borderId="33" xfId="0" applyFont="1" applyFill="1" applyBorder="1" applyAlignment="1">
      <alignment horizontal="justify" vertical="center"/>
    </xf>
    <xf numFmtId="168" fontId="17" fillId="7" borderId="1" xfId="0" applyNumberFormat="1" applyFont="1" applyFill="1" applyBorder="1" applyAlignment="1">
      <alignment horizontal="center" vertical="center"/>
    </xf>
    <xf numFmtId="168" fontId="17" fillId="7" borderId="34" xfId="0" applyNumberFormat="1" applyFont="1" applyFill="1" applyBorder="1" applyAlignment="1">
      <alignment horizontal="center" vertical="center"/>
    </xf>
    <xf numFmtId="0" fontId="20" fillId="7" borderId="40" xfId="0" applyFont="1" applyFill="1" applyBorder="1" applyAlignment="1">
      <alignment horizontal="justify" vertical="center"/>
    </xf>
    <xf numFmtId="168" fontId="17" fillId="7" borderId="41" xfId="0" applyNumberFormat="1" applyFont="1" applyFill="1" applyBorder="1" applyAlignment="1">
      <alignment horizontal="center" vertical="center"/>
    </xf>
    <xf numFmtId="168" fontId="17" fillId="7" borderId="42" xfId="0" applyNumberFormat="1" applyFont="1" applyFill="1" applyBorder="1" applyAlignment="1">
      <alignment horizontal="center" vertical="center"/>
    </xf>
    <xf numFmtId="168" fontId="0" fillId="6" borderId="34" xfId="0" applyNumberFormat="1" applyFill="1" applyBorder="1" applyAlignment="1">
      <alignment horizontal="center" vertical="center"/>
    </xf>
    <xf numFmtId="168" fontId="4" fillId="7" borderId="1" xfId="0" applyNumberFormat="1" applyFont="1" applyFill="1" applyBorder="1" applyAlignment="1">
      <alignment horizontal="center" vertical="center"/>
    </xf>
    <xf numFmtId="168" fontId="1" fillId="0" borderId="0" xfId="0" applyNumberFormat="1" applyFont="1"/>
    <xf numFmtId="0" fontId="4" fillId="9" borderId="4" xfId="0" applyFont="1" applyFill="1" applyBorder="1" applyAlignment="1">
      <alignment horizontal="left" vertical="center"/>
    </xf>
    <xf numFmtId="0" fontId="4" fillId="9" borderId="3" xfId="0" applyFont="1" applyFill="1" applyBorder="1" applyAlignment="1">
      <alignment horizontal="left" vertical="center"/>
    </xf>
    <xf numFmtId="0" fontId="4" fillId="9" borderId="2" xfId="0" applyFont="1" applyFill="1" applyBorder="1" applyAlignment="1">
      <alignment horizontal="left" vertical="center"/>
    </xf>
    <xf numFmtId="0" fontId="4" fillId="12" borderId="4" xfId="0" applyFont="1" applyFill="1" applyBorder="1" applyAlignment="1">
      <alignment horizontal="left" vertical="center"/>
    </xf>
    <xf numFmtId="0" fontId="4" fillId="12" borderId="3" xfId="0" applyFont="1" applyFill="1" applyBorder="1" applyAlignment="1">
      <alignment horizontal="left" vertical="center"/>
    </xf>
    <xf numFmtId="0" fontId="4" fillId="12" borderId="2" xfId="0" applyFont="1" applyFill="1" applyBorder="1" applyAlignment="1">
      <alignment horizontal="left" vertical="center"/>
    </xf>
    <xf numFmtId="0" fontId="4" fillId="7" borderId="4" xfId="0" applyFont="1" applyFill="1" applyBorder="1" applyAlignment="1">
      <alignment horizontal="left" vertical="center"/>
    </xf>
    <xf numFmtId="0" fontId="4" fillId="7" borderId="3" xfId="0" applyFont="1" applyFill="1" applyBorder="1" applyAlignment="1">
      <alignment horizontal="left" vertical="center"/>
    </xf>
    <xf numFmtId="0" fontId="4" fillId="7" borderId="2" xfId="0" applyFont="1" applyFill="1" applyBorder="1" applyAlignment="1">
      <alignment horizontal="left" vertical="center"/>
    </xf>
    <xf numFmtId="0" fontId="1" fillId="0" borderId="13" xfId="0" applyFont="1" applyBorder="1"/>
    <xf numFmtId="3" fontId="1" fillId="0" borderId="0" xfId="0" applyNumberFormat="1" applyFont="1"/>
    <xf numFmtId="0" fontId="4" fillId="0" borderId="66" xfId="0" applyFont="1" applyBorder="1"/>
    <xf numFmtId="0" fontId="4" fillId="0" borderId="67" xfId="0" applyFont="1" applyBorder="1" applyAlignment="1">
      <alignment horizontal="center" wrapText="1"/>
    </xf>
    <xf numFmtId="0" fontId="4" fillId="0" borderId="68" xfId="0" applyFont="1" applyBorder="1"/>
    <xf numFmtId="0" fontId="4" fillId="0" borderId="69" xfId="0" applyFont="1" applyBorder="1" applyAlignment="1">
      <alignment horizontal="center" wrapText="1"/>
    </xf>
    <xf numFmtId="3" fontId="4" fillId="0" borderId="9" xfId="0" applyNumberFormat="1" applyFont="1" applyBorder="1"/>
    <xf numFmtId="3" fontId="4" fillId="0" borderId="72" xfId="0" applyNumberFormat="1" applyFont="1" applyBorder="1"/>
    <xf numFmtId="3" fontId="4" fillId="0" borderId="4" xfId="0" applyNumberFormat="1" applyFont="1" applyBorder="1"/>
    <xf numFmtId="3" fontId="4" fillId="0" borderId="34" xfId="0" applyNumberFormat="1" applyFont="1" applyBorder="1"/>
    <xf numFmtId="3" fontId="35" fillId="0" borderId="4" xfId="0" applyNumberFormat="1" applyFont="1" applyBorder="1"/>
    <xf numFmtId="0" fontId="4" fillId="0" borderId="33" xfId="0" applyFont="1" applyBorder="1"/>
    <xf numFmtId="0" fontId="4" fillId="0" borderId="73" xfId="0" applyFont="1" applyBorder="1"/>
    <xf numFmtId="0" fontId="35" fillId="0" borderId="73" xfId="0" applyFont="1" applyBorder="1"/>
    <xf numFmtId="3" fontId="35" fillId="0" borderId="34" xfId="0" applyNumberFormat="1" applyFont="1" applyBorder="1"/>
    <xf numFmtId="0" fontId="35" fillId="0" borderId="33" xfId="0" applyFont="1" applyBorder="1"/>
    <xf numFmtId="3" fontId="28" fillId="0" borderId="34" xfId="0" applyNumberFormat="1" applyFont="1" applyBorder="1"/>
    <xf numFmtId="0" fontId="25" fillId="0" borderId="61" xfId="0" applyFont="1" applyBorder="1"/>
    <xf numFmtId="0" fontId="25" fillId="0" borderId="64" xfId="0" applyFont="1" applyBorder="1"/>
    <xf numFmtId="0" fontId="25" fillId="0" borderId="33" xfId="0" applyFont="1" applyBorder="1"/>
    <xf numFmtId="0" fontId="25" fillId="0" borderId="73" xfId="0" applyFont="1" applyBorder="1"/>
    <xf numFmtId="0" fontId="13" fillId="0" borderId="33" xfId="0" applyFont="1" applyBorder="1"/>
    <xf numFmtId="0" fontId="13" fillId="0" borderId="73" xfId="0" applyFont="1" applyBorder="1"/>
    <xf numFmtId="0" fontId="4" fillId="0" borderId="40" xfId="0" applyFont="1" applyBorder="1"/>
    <xf numFmtId="0" fontId="4" fillId="0" borderId="74" xfId="0" applyFont="1" applyBorder="1"/>
    <xf numFmtId="3" fontId="33" fillId="0" borderId="43" xfId="0" applyNumberFormat="1" applyFont="1" applyBorder="1"/>
    <xf numFmtId="3" fontId="36" fillId="0" borderId="43" xfId="0" applyNumberFormat="1" applyFont="1" applyBorder="1"/>
    <xf numFmtId="0" fontId="4" fillId="8" borderId="64" xfId="0" applyFont="1" applyFill="1" applyBorder="1"/>
    <xf numFmtId="0" fontId="0" fillId="8" borderId="65" xfId="0" applyFill="1" applyBorder="1"/>
    <xf numFmtId="0" fontId="35" fillId="8" borderId="65" xfId="0" applyFont="1" applyFill="1" applyBorder="1"/>
    <xf numFmtId="0" fontId="36" fillId="7" borderId="40" xfId="0" applyFont="1" applyFill="1" applyBorder="1"/>
    <xf numFmtId="3" fontId="36" fillId="7" borderId="54" xfId="0" applyNumberFormat="1" applyFont="1" applyFill="1" applyBorder="1"/>
    <xf numFmtId="0" fontId="36" fillId="7" borderId="74" xfId="0" applyFont="1" applyFill="1" applyBorder="1"/>
    <xf numFmtId="3" fontId="36" fillId="7" borderId="42" xfId="0" applyNumberFormat="1" applyFont="1" applyFill="1" applyBorder="1"/>
    <xf numFmtId="0" fontId="34" fillId="7" borderId="75" xfId="0" applyFont="1" applyFill="1" applyBorder="1"/>
    <xf numFmtId="0" fontId="34" fillId="7" borderId="76" xfId="0" applyFont="1" applyFill="1" applyBorder="1"/>
    <xf numFmtId="3" fontId="36" fillId="7" borderId="77" xfId="0" applyNumberFormat="1" applyFont="1" applyFill="1" applyBorder="1"/>
    <xf numFmtId="3" fontId="4" fillId="6" borderId="63" xfId="0" applyNumberFormat="1" applyFont="1" applyFill="1" applyBorder="1"/>
    <xf numFmtId="3" fontId="4" fillId="6" borderId="54" xfId="0" applyNumberFormat="1" applyFont="1" applyFill="1" applyBorder="1"/>
    <xf numFmtId="3" fontId="4" fillId="6" borderId="65" xfId="0" applyNumberFormat="1" applyFont="1" applyFill="1" applyBorder="1"/>
    <xf numFmtId="0" fontId="0" fillId="6" borderId="42" xfId="0" applyFill="1" applyBorder="1"/>
    <xf numFmtId="3" fontId="36" fillId="7" borderId="5" xfId="0" applyNumberFormat="1" applyFont="1" applyFill="1" applyBorder="1"/>
    <xf numFmtId="0" fontId="24" fillId="9" borderId="29" xfId="0" applyFont="1" applyFill="1" applyBorder="1"/>
    <xf numFmtId="3" fontId="4" fillId="6" borderId="5" xfId="0" applyNumberFormat="1" applyFont="1" applyFill="1" applyBorder="1"/>
    <xf numFmtId="3" fontId="4" fillId="6" borderId="9" xfId="0" applyNumberFormat="1" applyFont="1" applyFill="1" applyBorder="1"/>
    <xf numFmtId="3" fontId="36" fillId="6" borderId="43" xfId="0" applyNumberFormat="1" applyFont="1" applyFill="1" applyBorder="1"/>
    <xf numFmtId="0" fontId="24" fillId="9" borderId="3" xfId="0" applyFont="1" applyFill="1" applyBorder="1"/>
    <xf numFmtId="3" fontId="4" fillId="6" borderId="77" xfId="0" applyNumberFormat="1" applyFont="1" applyFill="1" applyBorder="1"/>
    <xf numFmtId="3" fontId="0" fillId="6" borderId="72" xfId="0" applyNumberFormat="1" applyFill="1" applyBorder="1"/>
    <xf numFmtId="3" fontId="28" fillId="0" borderId="9" xfId="0" applyNumberFormat="1" applyFont="1" applyBorder="1"/>
    <xf numFmtId="3" fontId="28" fillId="0" borderId="4" xfId="0" applyNumberFormat="1" applyFont="1" applyBorder="1"/>
    <xf numFmtId="3" fontId="28" fillId="0" borderId="72" xfId="0" applyNumberFormat="1" applyFont="1" applyBorder="1"/>
    <xf numFmtId="0" fontId="37" fillId="0" borderId="70" xfId="0" applyFont="1" applyBorder="1"/>
    <xf numFmtId="0" fontId="37" fillId="0" borderId="33" xfId="0" applyFont="1" applyBorder="1"/>
    <xf numFmtId="0" fontId="37" fillId="0" borderId="71" xfId="0" applyFont="1" applyBorder="1"/>
    <xf numFmtId="0" fontId="37" fillId="0" borderId="73" xfId="0" applyFont="1" applyBorder="1" applyAlignment="1">
      <alignment wrapText="1"/>
    </xf>
    <xf numFmtId="0" fontId="37" fillId="0" borderId="73" xfId="0" applyFont="1" applyBorder="1"/>
    <xf numFmtId="0" fontId="37" fillId="0" borderId="33" xfId="0" applyFont="1" applyBorder="1" applyAlignment="1">
      <alignment vertical="center"/>
    </xf>
    <xf numFmtId="3" fontId="4" fillId="0" borderId="34" xfId="0" applyNumberFormat="1" applyFont="1" applyBorder="1" applyAlignment="1">
      <alignment vertical="center"/>
    </xf>
    <xf numFmtId="3" fontId="4" fillId="0" borderId="4" xfId="0" applyNumberFormat="1" applyFont="1" applyBorder="1" applyAlignment="1">
      <alignment vertical="center"/>
    </xf>
    <xf numFmtId="0" fontId="41" fillId="0" borderId="33" xfId="0" applyFont="1" applyBorder="1" applyAlignment="1">
      <alignment horizontal="center"/>
    </xf>
    <xf numFmtId="0" fontId="42" fillId="0" borderId="1" xfId="0" applyFont="1" applyBorder="1" applyAlignment="1">
      <alignment horizontal="center"/>
    </xf>
    <xf numFmtId="0" fontId="42" fillId="0" borderId="4" xfId="0" applyFont="1" applyBorder="1" applyAlignment="1">
      <alignment horizontal="center"/>
    </xf>
    <xf numFmtId="0" fontId="43" fillId="0" borderId="78" xfId="0" applyFont="1" applyBorder="1"/>
    <xf numFmtId="0" fontId="42" fillId="0" borderId="33" xfId="0" applyFont="1" applyBorder="1"/>
    <xf numFmtId="3" fontId="44" fillId="0" borderId="1" xfId="0" applyNumberFormat="1" applyFont="1" applyBorder="1"/>
    <xf numFmtId="3" fontId="45" fillId="0" borderId="79" xfId="0" applyNumberFormat="1" applyFont="1" applyBorder="1"/>
    <xf numFmtId="3" fontId="44" fillId="0" borderId="4" xfId="0" applyNumberFormat="1" applyFont="1" applyBorder="1"/>
    <xf numFmtId="3" fontId="45" fillId="0" borderId="43" xfId="0" applyNumberFormat="1" applyFont="1" applyBorder="1"/>
    <xf numFmtId="3" fontId="45" fillId="0" borderId="78" xfId="0" applyNumberFormat="1" applyFont="1" applyBorder="1"/>
    <xf numFmtId="0" fontId="46" fillId="0" borderId="40" xfId="0" applyFont="1" applyBorder="1"/>
    <xf numFmtId="3" fontId="44" fillId="0" borderId="41" xfId="0" applyNumberFormat="1" applyFont="1" applyBorder="1"/>
    <xf numFmtId="3" fontId="44" fillId="0" borderId="54" xfId="0" applyNumberFormat="1" applyFont="1" applyBorder="1"/>
    <xf numFmtId="0" fontId="0" fillId="0" borderId="15" xfId="0" applyBorder="1"/>
    <xf numFmtId="3" fontId="0" fillId="0" borderId="0" xfId="0" applyNumberFormat="1"/>
    <xf numFmtId="0" fontId="8" fillId="7" borderId="33" xfId="0" applyFont="1" applyFill="1" applyBorder="1"/>
    <xf numFmtId="3" fontId="13" fillId="7" borderId="1" xfId="0" applyNumberFormat="1" applyFont="1" applyFill="1" applyBorder="1"/>
    <xf numFmtId="3" fontId="13" fillId="7" borderId="4" xfId="0" applyNumberFormat="1" applyFont="1" applyFill="1" applyBorder="1"/>
    <xf numFmtId="0" fontId="32" fillId="8" borderId="22" xfId="0" applyFont="1" applyFill="1" applyBorder="1" applyAlignment="1">
      <alignment horizontal="center" vertical="center"/>
    </xf>
    <xf numFmtId="0" fontId="32" fillId="8" borderId="23" xfId="0" applyFont="1" applyFill="1" applyBorder="1" applyAlignment="1">
      <alignment vertical="center" wrapText="1"/>
    </xf>
    <xf numFmtId="3" fontId="32" fillId="8" borderId="23" xfId="0" applyNumberFormat="1" applyFont="1" applyFill="1" applyBorder="1" applyAlignment="1">
      <alignment horizontal="right" vertical="center" wrapText="1"/>
    </xf>
    <xf numFmtId="3" fontId="32" fillId="8" borderId="25" xfId="0" applyNumberFormat="1" applyFont="1" applyFill="1" applyBorder="1" applyAlignment="1">
      <alignment vertical="top" wrapText="1"/>
    </xf>
    <xf numFmtId="3" fontId="33" fillId="8" borderId="23" xfId="0" applyNumberFormat="1" applyFont="1" applyFill="1" applyBorder="1" applyAlignment="1">
      <alignment vertical="center"/>
    </xf>
    <xf numFmtId="0" fontId="32" fillId="6" borderId="22" xfId="0" applyFont="1" applyFill="1" applyBorder="1" applyAlignment="1">
      <alignment horizontal="center" vertical="center"/>
    </xf>
    <xf numFmtId="0" fontId="32" fillId="6" borderId="23" xfId="0" applyFont="1" applyFill="1" applyBorder="1" applyAlignment="1">
      <alignment vertical="center" wrapText="1"/>
    </xf>
    <xf numFmtId="3" fontId="32" fillId="6" borderId="23" xfId="0" applyNumberFormat="1" applyFont="1" applyFill="1" applyBorder="1" applyAlignment="1">
      <alignment horizontal="right" vertical="center" wrapText="1"/>
    </xf>
    <xf numFmtId="3" fontId="32" fillId="6" borderId="25" xfId="0" applyNumberFormat="1" applyFont="1" applyFill="1" applyBorder="1" applyAlignment="1">
      <alignment vertical="top" wrapText="1"/>
    </xf>
    <xf numFmtId="3" fontId="33" fillId="6" borderId="23" xfId="0" applyNumberFormat="1" applyFont="1" applyFill="1" applyBorder="1" applyAlignment="1">
      <alignment vertical="center"/>
    </xf>
    <xf numFmtId="3" fontId="32" fillId="6" borderId="24" xfId="0" applyNumberFormat="1" applyFont="1" applyFill="1" applyBorder="1" applyAlignment="1">
      <alignment horizontal="right" vertical="center"/>
    </xf>
    <xf numFmtId="3" fontId="45" fillId="0" borderId="80" xfId="0" applyNumberFormat="1" applyFont="1" applyBorder="1"/>
    <xf numFmtId="0" fontId="24" fillId="13" borderId="0" xfId="0" applyFont="1" applyFill="1" applyAlignment="1">
      <alignment horizontal="center" vertical="top" wrapText="1"/>
    </xf>
    <xf numFmtId="0" fontId="39" fillId="13" borderId="0" xfId="0" applyFont="1" applyFill="1" applyAlignment="1">
      <alignment horizontal="center"/>
    </xf>
    <xf numFmtId="0" fontId="36" fillId="13" borderId="0" xfId="0" applyFont="1" applyFill="1" applyAlignment="1">
      <alignment horizontal="center" vertical="top" wrapText="1"/>
    </xf>
    <xf numFmtId="0" fontId="36" fillId="13" borderId="0" xfId="0" applyFont="1" applyFill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36" fillId="0" borderId="0" xfId="0" applyFont="1" applyAlignment="1">
      <alignment horizontal="justify" vertical="center"/>
    </xf>
    <xf numFmtId="0" fontId="36" fillId="0" borderId="0" xfId="0" applyFont="1" applyAlignment="1">
      <alignment horizontal="left" vertical="center"/>
    </xf>
    <xf numFmtId="0" fontId="36" fillId="0" borderId="0" xfId="0" applyFont="1"/>
    <xf numFmtId="0" fontId="20" fillId="8" borderId="33" xfId="0" applyFont="1" applyFill="1" applyBorder="1" applyAlignment="1">
      <alignment horizontal="justify" vertical="center"/>
    </xf>
    <xf numFmtId="0" fontId="17" fillId="8" borderId="34" xfId="0" applyFont="1" applyFill="1" applyBorder="1" applyAlignment="1">
      <alignment horizontal="center" vertical="center"/>
    </xf>
    <xf numFmtId="0" fontId="0" fillId="0" borderId="33" xfId="0" applyBorder="1" applyAlignment="1">
      <alignment vertical="center"/>
    </xf>
    <xf numFmtId="168" fontId="4" fillId="7" borderId="34" xfId="0" applyNumberFormat="1" applyFont="1" applyFill="1" applyBorder="1" applyAlignment="1">
      <alignment horizontal="center" vertical="center"/>
    </xf>
    <xf numFmtId="168" fontId="0" fillId="0" borderId="34" xfId="0" applyNumberFormat="1" applyBorder="1" applyAlignment="1">
      <alignment horizontal="center" vertical="center"/>
    </xf>
    <xf numFmtId="168" fontId="21" fillId="6" borderId="34" xfId="0" applyNumberFormat="1" applyFont="1" applyFill="1" applyBorder="1" applyAlignment="1">
      <alignment horizontal="center" vertical="center"/>
    </xf>
    <xf numFmtId="0" fontId="4" fillId="7" borderId="40" xfId="0" applyFont="1" applyFill="1" applyBorder="1" applyAlignment="1">
      <alignment horizontal="justify" vertical="center"/>
    </xf>
    <xf numFmtId="168" fontId="4" fillId="7" borderId="41" xfId="0" applyNumberFormat="1" applyFont="1" applyFill="1" applyBorder="1" applyAlignment="1">
      <alignment horizontal="center" vertical="center"/>
    </xf>
    <xf numFmtId="168" fontId="4" fillId="7" borderId="42" xfId="0" applyNumberFormat="1" applyFont="1" applyFill="1" applyBorder="1" applyAlignment="1">
      <alignment horizontal="center" vertical="center"/>
    </xf>
    <xf numFmtId="0" fontId="49" fillId="13" borderId="0" xfId="0" applyFont="1" applyFill="1" applyAlignment="1">
      <alignment horizontal="center" vertical="top" wrapText="1"/>
    </xf>
    <xf numFmtId="3" fontId="50" fillId="0" borderId="0" xfId="0" applyNumberFormat="1" applyFont="1"/>
    <xf numFmtId="3" fontId="31" fillId="0" borderId="24" xfId="0" applyNumberFormat="1" applyFont="1" applyBorder="1" applyAlignment="1">
      <alignment horizontal="right" vertical="center"/>
    </xf>
    <xf numFmtId="3" fontId="31" fillId="0" borderId="25" xfId="0" applyNumberFormat="1" applyFont="1" applyBorder="1" applyAlignment="1">
      <alignment horizontal="right" vertical="center" wrapText="1"/>
    </xf>
    <xf numFmtId="3" fontId="32" fillId="8" borderId="24" xfId="0" applyNumberFormat="1" applyFont="1" applyFill="1" applyBorder="1" applyAlignment="1">
      <alignment horizontal="right" vertical="center"/>
    </xf>
    <xf numFmtId="3" fontId="2" fillId="0" borderId="0" xfId="0" applyNumberFormat="1" applyFont="1"/>
    <xf numFmtId="3" fontId="2" fillId="4" borderId="0" xfId="0" applyNumberFormat="1" applyFont="1" applyFill="1"/>
    <xf numFmtId="0" fontId="53" fillId="0" borderId="2" xfId="0" applyFont="1" applyBorder="1" applyAlignment="1">
      <alignment horizontal="center"/>
    </xf>
    <xf numFmtId="3" fontId="53" fillId="0" borderId="2" xfId="0" applyNumberFormat="1" applyFont="1" applyBorder="1" applyAlignment="1">
      <alignment vertical="center"/>
    </xf>
    <xf numFmtId="3" fontId="53" fillId="3" borderId="2" xfId="0" applyNumberFormat="1" applyFont="1" applyFill="1" applyBorder="1" applyAlignment="1">
      <alignment vertical="center"/>
    </xf>
    <xf numFmtId="0" fontId="54" fillId="0" borderId="0" xfId="0" applyFont="1"/>
    <xf numFmtId="3" fontId="54" fillId="0" borderId="0" xfId="0" applyNumberFormat="1" applyFont="1"/>
    <xf numFmtId="3" fontId="55" fillId="0" borderId="0" xfId="0" applyNumberFormat="1" applyFont="1"/>
    <xf numFmtId="3" fontId="56" fillId="0" borderId="0" xfId="0" applyNumberFormat="1" applyFont="1"/>
    <xf numFmtId="0" fontId="56" fillId="0" borderId="0" xfId="0" applyFont="1"/>
    <xf numFmtId="0" fontId="57" fillId="0" borderId="0" xfId="0" applyFont="1"/>
    <xf numFmtId="0" fontId="58" fillId="0" borderId="0" xfId="0" applyFont="1"/>
    <xf numFmtId="3" fontId="11" fillId="0" borderId="0" xfId="0" applyNumberFormat="1" applyFont="1"/>
    <xf numFmtId="3" fontId="57" fillId="0" borderId="0" xfId="0" applyNumberFormat="1" applyFont="1"/>
    <xf numFmtId="3" fontId="1" fillId="3" borderId="0" xfId="0" applyNumberFormat="1" applyFont="1" applyFill="1"/>
    <xf numFmtId="9" fontId="11" fillId="5" borderId="4" xfId="0" quotePrefix="1" applyNumberFormat="1" applyFont="1" applyFill="1" applyBorder="1" applyAlignment="1">
      <alignment horizontal="center" vertical="center"/>
    </xf>
    <xf numFmtId="9" fontId="11" fillId="5" borderId="30" xfId="0" applyNumberFormat="1" applyFont="1" applyFill="1" applyBorder="1" applyAlignment="1">
      <alignment horizontal="center" vertical="center"/>
    </xf>
    <xf numFmtId="3" fontId="11" fillId="5" borderId="4" xfId="0" applyNumberFormat="1" applyFont="1" applyFill="1" applyBorder="1" applyAlignment="1" applyProtection="1">
      <alignment horizontal="center" vertical="center"/>
      <protection locked="0"/>
    </xf>
    <xf numFmtId="3" fontId="11" fillId="5" borderId="3" xfId="0" applyNumberFormat="1" applyFont="1" applyFill="1" applyBorder="1" applyAlignment="1" applyProtection="1">
      <alignment horizontal="center" vertical="center"/>
      <protection locked="0"/>
    </xf>
    <xf numFmtId="3" fontId="11" fillId="5" borderId="2" xfId="0" applyNumberFormat="1" applyFont="1" applyFill="1" applyBorder="1" applyAlignment="1" applyProtection="1">
      <alignment horizontal="center" vertical="center"/>
      <protection locked="0"/>
    </xf>
    <xf numFmtId="0" fontId="36" fillId="9" borderId="4" xfId="0" applyFont="1" applyFill="1" applyBorder="1" applyAlignment="1">
      <alignment horizontal="left" vertical="center"/>
    </xf>
    <xf numFmtId="0" fontId="24" fillId="9" borderId="4" xfId="0" applyFont="1" applyFill="1" applyBorder="1" applyAlignment="1">
      <alignment horizontal="left" vertical="center" wrapText="1"/>
    </xf>
    <xf numFmtId="0" fontId="24" fillId="9" borderId="3" xfId="0" applyFont="1" applyFill="1" applyBorder="1" applyAlignment="1">
      <alignment horizontal="left" vertical="center" wrapText="1"/>
    </xf>
    <xf numFmtId="9" fontId="1" fillId="5" borderId="4" xfId="0" applyNumberFormat="1" applyFont="1" applyFill="1" applyBorder="1" applyAlignment="1">
      <alignment horizontal="center" vertical="center"/>
    </xf>
    <xf numFmtId="9" fontId="1" fillId="5" borderId="30" xfId="0" applyNumberFormat="1" applyFont="1" applyFill="1" applyBorder="1" applyAlignment="1">
      <alignment horizontal="center" vertical="center"/>
    </xf>
    <xf numFmtId="9" fontId="11" fillId="5" borderId="30" xfId="0" quotePrefix="1" applyNumberFormat="1" applyFont="1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60" fillId="0" borderId="71" xfId="0" applyFont="1" applyBorder="1"/>
    <xf numFmtId="3" fontId="63" fillId="0" borderId="0" xfId="0" applyNumberFormat="1" applyFont="1" applyAlignment="1">
      <alignment horizontal="left"/>
    </xf>
    <xf numFmtId="0" fontId="63" fillId="0" borderId="0" xfId="0" applyFont="1" applyAlignment="1">
      <alignment horizontal="left"/>
    </xf>
    <xf numFmtId="0" fontId="63" fillId="0" borderId="0" xfId="0" applyFont="1"/>
    <xf numFmtId="3" fontId="63" fillId="0" borderId="0" xfId="0" applyNumberFormat="1" applyFont="1"/>
    <xf numFmtId="0" fontId="23" fillId="0" borderId="3" xfId="0" applyFont="1" applyBorder="1" applyAlignment="1">
      <alignment horizontal="left" vertical="center" wrapText="1"/>
    </xf>
    <xf numFmtId="0" fontId="23" fillId="0" borderId="2" xfId="0" applyFont="1" applyBorder="1" applyAlignment="1">
      <alignment horizontal="left" vertical="center" wrapText="1"/>
    </xf>
    <xf numFmtId="0" fontId="23" fillId="0" borderId="3" xfId="0" applyFont="1" applyBorder="1" applyAlignment="1">
      <alignment horizontal="right" vertical="center" wrapText="1"/>
    </xf>
    <xf numFmtId="0" fontId="23" fillId="0" borderId="2" xfId="0" applyFont="1" applyBorder="1" applyAlignment="1">
      <alignment horizontal="right" vertical="center" wrapText="1"/>
    </xf>
    <xf numFmtId="3" fontId="2" fillId="5" borderId="4" xfId="0" applyNumberFormat="1" applyFont="1" applyFill="1" applyBorder="1" applyAlignment="1" applyProtection="1">
      <alignment horizontal="right" vertical="center"/>
      <protection locked="0"/>
    </xf>
    <xf numFmtId="3" fontId="2" fillId="5" borderId="3" xfId="0" applyNumberFormat="1" applyFont="1" applyFill="1" applyBorder="1" applyAlignment="1" applyProtection="1">
      <alignment horizontal="right" vertical="center"/>
      <protection locked="0"/>
    </xf>
    <xf numFmtId="3" fontId="2" fillId="5" borderId="2" xfId="0" applyNumberFormat="1" applyFont="1" applyFill="1" applyBorder="1" applyAlignment="1" applyProtection="1">
      <alignment horizontal="right" vertical="center"/>
      <protection locked="0"/>
    </xf>
    <xf numFmtId="3" fontId="67" fillId="0" borderId="0" xfId="0" applyNumberFormat="1" applyFont="1"/>
    <xf numFmtId="0" fontId="43" fillId="0" borderId="110" xfId="0" applyFont="1" applyBorder="1"/>
    <xf numFmtId="0" fontId="50" fillId="0" borderId="0" xfId="0" applyFont="1" applyAlignment="1">
      <alignment horizontal="left"/>
    </xf>
    <xf numFmtId="3" fontId="45" fillId="0" borderId="83" xfId="0" applyNumberFormat="1" applyFont="1" applyBorder="1"/>
    <xf numFmtId="3" fontId="50" fillId="0" borderId="0" xfId="0" applyNumberFormat="1" applyFont="1" applyAlignment="1">
      <alignment horizontal="left"/>
    </xf>
    <xf numFmtId="3" fontId="45" fillId="0" borderId="111" xfId="0" applyNumberFormat="1" applyFont="1" applyBorder="1"/>
    <xf numFmtId="0" fontId="4" fillId="7" borderId="33" xfId="0" applyFont="1" applyFill="1" applyBorder="1"/>
    <xf numFmtId="3" fontId="45" fillId="0" borderId="110" xfId="0" applyNumberFormat="1" applyFont="1" applyBorder="1"/>
    <xf numFmtId="3" fontId="45" fillId="0" borderId="112" xfId="0" applyNumberFormat="1" applyFont="1" applyBorder="1"/>
    <xf numFmtId="0" fontId="0" fillId="0" borderId="75" xfId="0" applyBorder="1" applyAlignment="1">
      <alignment horizontal="center" vertical="center"/>
    </xf>
    <xf numFmtId="0" fontId="16" fillId="7" borderId="113" xfId="0" applyFont="1" applyFill="1" applyBorder="1" applyAlignment="1">
      <alignment horizontal="center" vertical="center"/>
    </xf>
    <xf numFmtId="0" fontId="18" fillId="7" borderId="59" xfId="0" applyFont="1" applyFill="1" applyBorder="1" applyAlignment="1">
      <alignment vertical="center"/>
    </xf>
    <xf numFmtId="169" fontId="70" fillId="0" borderId="116" xfId="0" applyNumberFormat="1" applyFont="1" applyBorder="1" applyAlignment="1">
      <alignment horizontal="center" vertical="center" wrapText="1"/>
    </xf>
    <xf numFmtId="169" fontId="70" fillId="0" borderId="119" xfId="0" applyNumberFormat="1" applyFont="1" applyBorder="1" applyAlignment="1">
      <alignment horizontal="center" vertical="center"/>
    </xf>
    <xf numFmtId="169" fontId="70" fillId="0" borderId="120" xfId="0" applyNumberFormat="1" applyFont="1" applyBorder="1" applyAlignment="1">
      <alignment horizontal="center" vertical="center" wrapText="1"/>
    </xf>
    <xf numFmtId="169" fontId="70" fillId="0" borderId="121" xfId="0" applyNumberFormat="1" applyFont="1" applyBorder="1" applyAlignment="1">
      <alignment horizontal="center" vertical="center" wrapText="1"/>
    </xf>
    <xf numFmtId="169" fontId="72" fillId="0" borderId="16" xfId="0" applyNumberFormat="1" applyFont="1" applyBorder="1" applyAlignment="1">
      <alignment horizontal="center" vertical="center" wrapText="1"/>
    </xf>
    <xf numFmtId="169" fontId="72" fillId="0" borderId="122" xfId="0" applyNumberFormat="1" applyFont="1" applyBorder="1" applyAlignment="1">
      <alignment horizontal="center" vertical="center" wrapText="1"/>
    </xf>
    <xf numFmtId="169" fontId="72" fillId="0" borderId="123" xfId="0" applyNumberFormat="1" applyFont="1" applyBorder="1" applyAlignment="1">
      <alignment horizontal="center" vertical="center" wrapText="1"/>
    </xf>
    <xf numFmtId="169" fontId="72" fillId="0" borderId="115" xfId="0" applyNumberFormat="1" applyFont="1" applyBorder="1" applyAlignment="1">
      <alignment horizontal="center" vertical="center" wrapText="1"/>
    </xf>
    <xf numFmtId="169" fontId="72" fillId="0" borderId="124" xfId="0" applyNumberFormat="1" applyFont="1" applyBorder="1" applyAlignment="1">
      <alignment horizontal="center" vertical="center" wrapText="1"/>
    </xf>
    <xf numFmtId="169" fontId="72" fillId="0" borderId="125" xfId="0" applyNumberFormat="1" applyFont="1" applyBorder="1" applyAlignment="1">
      <alignment horizontal="center" vertical="center" wrapText="1"/>
    </xf>
    <xf numFmtId="169" fontId="72" fillId="0" borderId="126" xfId="0" applyNumberFormat="1" applyFont="1" applyBorder="1" applyAlignment="1">
      <alignment horizontal="right" vertical="center" wrapText="1" indent="1"/>
    </xf>
    <xf numFmtId="0" fontId="4" fillId="0" borderId="43" xfId="0" applyFont="1" applyBorder="1" applyAlignment="1">
      <alignment horizontal="left" vertical="top" wrapText="1"/>
    </xf>
    <xf numFmtId="3" fontId="3" fillId="14" borderId="44" xfId="0" applyNumberFormat="1" applyFont="1" applyFill="1" applyBorder="1" applyAlignment="1">
      <alignment horizontal="center" vertical="center" wrapText="1"/>
    </xf>
    <xf numFmtId="3" fontId="4" fillId="8" borderId="127" xfId="0" applyNumberFormat="1" applyFont="1" applyFill="1" applyBorder="1" applyAlignment="1">
      <alignment horizontal="center" vertical="center" wrapText="1"/>
    </xf>
    <xf numFmtId="169" fontId="72" fillId="0" borderId="33" xfId="0" applyNumberFormat="1" applyFont="1" applyBorder="1" applyAlignment="1">
      <alignment horizontal="right" vertical="center" wrapText="1" indent="1"/>
    </xf>
    <xf numFmtId="3" fontId="3" fillId="0" borderId="44" xfId="0" applyNumberFormat="1" applyFont="1" applyBorder="1" applyAlignment="1" applyProtection="1">
      <alignment horizontal="center" vertical="center" wrapText="1"/>
      <protection locked="0"/>
    </xf>
    <xf numFmtId="169" fontId="72" fillId="0" borderId="29" xfId="0" applyNumberFormat="1" applyFont="1" applyBorder="1" applyAlignment="1">
      <alignment horizontal="right" vertical="center" wrapText="1" indent="1"/>
    </xf>
    <xf numFmtId="3" fontId="3" fillId="0" borderId="45" xfId="0" applyNumberFormat="1" applyFont="1" applyBorder="1" applyAlignment="1" applyProtection="1">
      <alignment horizontal="center" vertical="center" wrapText="1"/>
      <protection locked="0"/>
    </xf>
    <xf numFmtId="3" fontId="3" fillId="0" borderId="81" xfId="0" applyNumberFormat="1" applyFont="1" applyBorder="1" applyAlignment="1" applyProtection="1">
      <alignment horizontal="center" vertical="center" wrapText="1"/>
      <protection locked="0"/>
    </xf>
    <xf numFmtId="3" fontId="3" fillId="0" borderId="128" xfId="0" applyNumberFormat="1" applyFont="1" applyBorder="1" applyAlignment="1" applyProtection="1">
      <alignment horizontal="center" vertical="center" wrapText="1"/>
      <protection locked="0"/>
    </xf>
    <xf numFmtId="3" fontId="3" fillId="0" borderId="129" xfId="0" applyNumberFormat="1" applyFont="1" applyBorder="1" applyAlignment="1" applyProtection="1">
      <alignment horizontal="center" vertical="center" wrapText="1"/>
      <protection locked="0"/>
    </xf>
    <xf numFmtId="169" fontId="72" fillId="0" borderId="29" xfId="0" applyNumberFormat="1" applyFont="1" applyBorder="1" applyAlignment="1">
      <alignment horizontal="center" vertical="center" wrapText="1"/>
    </xf>
    <xf numFmtId="0" fontId="74" fillId="0" borderId="130" xfId="4" applyFont="1" applyBorder="1" applyAlignment="1">
      <alignment horizontal="right"/>
    </xf>
    <xf numFmtId="3" fontId="3" fillId="14" borderId="70" xfId="0" applyNumberFormat="1" applyFont="1" applyFill="1" applyBorder="1" applyAlignment="1">
      <alignment horizontal="center" vertical="center" wrapText="1"/>
    </xf>
    <xf numFmtId="3" fontId="3" fillId="8" borderId="125" xfId="0" applyNumberFormat="1" applyFont="1" applyFill="1" applyBorder="1" applyAlignment="1">
      <alignment horizontal="center" vertical="center" wrapText="1"/>
    </xf>
    <xf numFmtId="169" fontId="75" fillId="0" borderId="131" xfId="0" applyNumberFormat="1" applyFont="1" applyBorder="1" applyAlignment="1">
      <alignment horizontal="right" vertical="center" wrapText="1" indent="1"/>
    </xf>
    <xf numFmtId="169" fontId="75" fillId="8" borderId="132" xfId="0" applyNumberFormat="1" applyFont="1" applyFill="1" applyBorder="1" applyAlignment="1">
      <alignment horizontal="left" vertical="center" wrapText="1" indent="1"/>
    </xf>
    <xf numFmtId="3" fontId="76" fillId="8" borderId="131" xfId="0" applyNumberFormat="1" applyFont="1" applyFill="1" applyBorder="1" applyAlignment="1">
      <alignment vertical="center" wrapText="1"/>
    </xf>
    <xf numFmtId="3" fontId="76" fillId="8" borderId="133" xfId="0" applyNumberFormat="1" applyFont="1" applyFill="1" applyBorder="1" applyAlignment="1">
      <alignment vertical="center" wrapText="1"/>
    </xf>
    <xf numFmtId="3" fontId="76" fillId="8" borderId="134" xfId="0" applyNumberFormat="1" applyFont="1" applyFill="1" applyBorder="1" applyAlignment="1">
      <alignment vertical="center" wrapText="1"/>
    </xf>
    <xf numFmtId="3" fontId="76" fillId="8" borderId="135" xfId="0" applyNumberFormat="1" applyFont="1" applyFill="1" applyBorder="1" applyAlignment="1">
      <alignment vertical="center" wrapText="1"/>
    </xf>
    <xf numFmtId="3" fontId="76" fillId="8" borderId="136" xfId="0" applyNumberFormat="1" applyFont="1" applyFill="1" applyBorder="1" applyAlignment="1">
      <alignment vertical="center" wrapText="1"/>
    </xf>
    <xf numFmtId="3" fontId="76" fillId="8" borderId="43" xfId="0" applyNumberFormat="1" applyFont="1" applyFill="1" applyBorder="1" applyAlignment="1">
      <alignment vertical="center" wrapText="1"/>
    </xf>
    <xf numFmtId="169" fontId="75" fillId="7" borderId="132" xfId="0" applyNumberFormat="1" applyFont="1" applyFill="1" applyBorder="1" applyAlignment="1">
      <alignment horizontal="left" vertical="center" wrapText="1" indent="1"/>
    </xf>
    <xf numFmtId="3" fontId="76" fillId="7" borderId="131" xfId="0" applyNumberFormat="1" applyFont="1" applyFill="1" applyBorder="1" applyAlignment="1">
      <alignment vertical="center" wrapText="1"/>
    </xf>
    <xf numFmtId="3" fontId="76" fillId="7" borderId="133" xfId="0" applyNumberFormat="1" applyFont="1" applyFill="1" applyBorder="1" applyAlignment="1">
      <alignment vertical="center" wrapText="1"/>
    </xf>
    <xf numFmtId="3" fontId="76" fillId="7" borderId="134" xfId="0" applyNumberFormat="1" applyFont="1" applyFill="1" applyBorder="1" applyAlignment="1">
      <alignment vertical="center" wrapText="1"/>
    </xf>
    <xf numFmtId="3" fontId="76" fillId="7" borderId="135" xfId="0" applyNumberFormat="1" applyFont="1" applyFill="1" applyBorder="1" applyAlignment="1">
      <alignment vertical="center" wrapText="1"/>
    </xf>
    <xf numFmtId="3" fontId="76" fillId="7" borderId="136" xfId="0" applyNumberFormat="1" applyFont="1" applyFill="1" applyBorder="1" applyAlignment="1">
      <alignment vertical="center" wrapText="1"/>
    </xf>
    <xf numFmtId="3" fontId="76" fillId="7" borderId="43" xfId="0" applyNumberFormat="1" applyFont="1" applyFill="1" applyBorder="1" applyAlignment="1">
      <alignment vertical="center" wrapText="1"/>
    </xf>
    <xf numFmtId="3" fontId="4" fillId="0" borderId="127" xfId="0" applyNumberFormat="1" applyFont="1" applyBorder="1" applyAlignment="1">
      <alignment horizontal="center" vertical="center" wrapText="1"/>
    </xf>
    <xf numFmtId="3" fontId="3" fillId="0" borderId="125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164" fontId="0" fillId="0" borderId="83" xfId="0" applyNumberFormat="1" applyBorder="1" applyAlignment="1">
      <alignment vertical="center"/>
    </xf>
    <xf numFmtId="164" fontId="0" fillId="0" borderId="137" xfId="0" applyNumberFormat="1" applyBorder="1" applyAlignment="1">
      <alignment vertical="center"/>
    </xf>
    <xf numFmtId="164" fontId="18" fillId="7" borderId="138" xfId="0" applyNumberFormat="1" applyFont="1" applyFill="1" applyBorder="1" applyAlignment="1">
      <alignment vertical="center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3" fontId="11" fillId="0" borderId="2" xfId="0" applyNumberFormat="1" applyFont="1" applyBorder="1" applyAlignment="1">
      <alignment horizontal="right" vertical="center"/>
    </xf>
    <xf numFmtId="0" fontId="53" fillId="0" borderId="0" xfId="0" applyFont="1"/>
    <xf numFmtId="0" fontId="0" fillId="6" borderId="34" xfId="0" applyFill="1" applyBorder="1" applyAlignment="1">
      <alignment horizontal="center" vertical="center"/>
    </xf>
    <xf numFmtId="0" fontId="4" fillId="0" borderId="142" xfId="3" applyFont="1" applyBorder="1" applyAlignment="1">
      <alignment horizontal="center" vertical="center" wrapText="1"/>
    </xf>
    <xf numFmtId="0" fontId="3" fillId="0" borderId="144" xfId="3" applyFont="1" applyBorder="1" applyAlignment="1">
      <alignment horizontal="center" vertical="center"/>
    </xf>
    <xf numFmtId="0" fontId="3" fillId="0" borderId="145" xfId="3" applyFont="1" applyBorder="1" applyAlignment="1">
      <alignment horizontal="center" vertical="center"/>
    </xf>
    <xf numFmtId="0" fontId="3" fillId="0" borderId="146" xfId="3" applyFont="1" applyBorder="1" applyAlignment="1">
      <alignment horizontal="center" vertical="center"/>
    </xf>
    <xf numFmtId="0" fontId="3" fillId="0" borderId="139" xfId="3" applyFont="1" applyBorder="1" applyAlignment="1">
      <alignment horizontal="center" vertical="center"/>
    </xf>
    <xf numFmtId="0" fontId="3" fillId="0" borderId="57" xfId="3" applyFont="1" applyBorder="1" applyProtection="1">
      <protection locked="0"/>
    </xf>
    <xf numFmtId="3" fontId="3" fillId="0" borderId="57" xfId="5" applyNumberFormat="1" applyFont="1" applyFill="1" applyBorder="1" applyProtection="1">
      <protection locked="0"/>
    </xf>
    <xf numFmtId="3" fontId="3" fillId="0" borderId="140" xfId="5" applyNumberFormat="1" applyFont="1" applyFill="1" applyBorder="1"/>
    <xf numFmtId="0" fontId="3" fillId="0" borderId="147" xfId="3" applyFont="1" applyBorder="1" applyAlignment="1">
      <alignment horizontal="center" vertical="center"/>
    </xf>
    <xf numFmtId="0" fontId="3" fillId="0" borderId="1" xfId="3" applyFont="1" applyBorder="1" applyProtection="1">
      <protection locked="0"/>
    </xf>
    <xf numFmtId="3" fontId="3" fillId="0" borderId="1" xfId="5" applyNumberFormat="1" applyFont="1" applyFill="1" applyBorder="1" applyProtection="1">
      <protection locked="0"/>
    </xf>
    <xf numFmtId="3" fontId="3" fillId="0" borderId="148" xfId="5" applyNumberFormat="1" applyFont="1" applyFill="1" applyBorder="1"/>
    <xf numFmtId="0" fontId="3" fillId="0" borderId="141" xfId="3" applyFont="1" applyBorder="1" applyAlignment="1">
      <alignment horizontal="center" vertical="center"/>
    </xf>
    <xf numFmtId="0" fontId="3" fillId="0" borderId="142" xfId="3" applyFont="1" applyBorder="1" applyProtection="1">
      <protection locked="0"/>
    </xf>
    <xf numFmtId="3" fontId="3" fillId="0" borderId="142" xfId="5" applyNumberFormat="1" applyFont="1" applyFill="1" applyBorder="1" applyProtection="1">
      <protection locked="0"/>
    </xf>
    <xf numFmtId="0" fontId="80" fillId="9" borderId="144" xfId="3" applyFont="1" applyFill="1" applyBorder="1" applyAlignment="1">
      <alignment horizontal="center" vertical="center"/>
    </xf>
    <xf numFmtId="0" fontId="80" fillId="9" borderId="145" xfId="3" applyFont="1" applyFill="1" applyBorder="1"/>
    <xf numFmtId="3" fontId="80" fillId="9" borderId="145" xfId="3" applyNumberFormat="1" applyFont="1" applyFill="1" applyBorder="1"/>
    <xf numFmtId="3" fontId="80" fillId="9" borderId="146" xfId="3" applyNumberFormat="1" applyFont="1" applyFill="1" applyBorder="1"/>
    <xf numFmtId="3" fontId="1" fillId="0" borderId="83" xfId="0" applyNumberFormat="1" applyFont="1" applyBorder="1"/>
    <xf numFmtId="3" fontId="1" fillId="0" borderId="137" xfId="0" applyNumberFormat="1" applyFont="1" applyBorder="1"/>
    <xf numFmtId="3" fontId="2" fillId="7" borderId="138" xfId="0" applyNumberFormat="1" applyFont="1" applyFill="1" applyBorder="1" applyAlignment="1">
      <alignment horizontal="right" vertical="center"/>
    </xf>
    <xf numFmtId="0" fontId="24" fillId="13" borderId="0" xfId="0" applyFont="1" applyFill="1" applyAlignment="1">
      <alignment horizontal="center" vertical="top" wrapText="1"/>
    </xf>
    <xf numFmtId="0" fontId="39" fillId="13" borderId="0" xfId="0" applyFont="1" applyFill="1"/>
    <xf numFmtId="0" fontId="1" fillId="0" borderId="0" xfId="0" applyFont="1" applyAlignment="1" applyProtection="1">
      <alignment horizontal="left" vertical="top"/>
      <protection locked="0"/>
    </xf>
    <xf numFmtId="166" fontId="10" fillId="6" borderId="46" xfId="0" applyNumberFormat="1" applyFont="1" applyFill="1" applyBorder="1" applyAlignment="1">
      <alignment horizontal="center" vertical="center"/>
    </xf>
    <xf numFmtId="0" fontId="6" fillId="6" borderId="47" xfId="0" applyFont="1" applyFill="1" applyBorder="1"/>
    <xf numFmtId="0" fontId="6" fillId="6" borderId="48" xfId="0" applyFont="1" applyFill="1" applyBorder="1"/>
    <xf numFmtId="166" fontId="1" fillId="0" borderId="31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32" xfId="0" applyBorder="1"/>
    <xf numFmtId="0" fontId="2" fillId="0" borderId="29" xfId="0" applyFont="1" applyBorder="1" applyAlignment="1">
      <alignment horizontal="right"/>
    </xf>
    <xf numFmtId="0" fontId="3" fillId="0" borderId="3" xfId="0" applyFont="1" applyBorder="1"/>
    <xf numFmtId="0" fontId="3" fillId="0" borderId="30" xfId="0" applyFont="1" applyBorder="1"/>
    <xf numFmtId="166" fontId="2" fillId="0" borderId="33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49" fontId="9" fillId="0" borderId="29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9" fillId="0" borderId="4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3" fontId="1" fillId="0" borderId="4" xfId="0" applyNumberFormat="1" applyFont="1" applyBorder="1" applyAlignment="1">
      <alignment horizontal="right" vertical="center"/>
    </xf>
    <xf numFmtId="3" fontId="1" fillId="0" borderId="3" xfId="0" applyNumberFormat="1" applyFont="1" applyBorder="1" applyAlignment="1">
      <alignment horizontal="right" vertical="center"/>
    </xf>
    <xf numFmtId="3" fontId="1" fillId="0" borderId="2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3" xfId="0" applyNumberFormat="1" applyFont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/>
    </xf>
    <xf numFmtId="1" fontId="1" fillId="0" borderId="29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9" fontId="1" fillId="5" borderId="4" xfId="0" applyNumberFormat="1" applyFont="1" applyFill="1" applyBorder="1" applyAlignment="1">
      <alignment horizontal="center" vertical="center"/>
    </xf>
    <xf numFmtId="9" fontId="1" fillId="5" borderId="30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3" fontId="1" fillId="0" borderId="4" xfId="0" applyNumberFormat="1" applyFont="1" applyBorder="1" applyAlignment="1" applyProtection="1">
      <alignment horizontal="right" vertical="center"/>
      <protection locked="0"/>
    </xf>
    <xf numFmtId="3" fontId="1" fillId="0" borderId="3" xfId="0" applyNumberFormat="1" applyFont="1" applyBorder="1" applyAlignment="1" applyProtection="1">
      <alignment horizontal="right" vertical="center"/>
      <protection locked="0"/>
    </xf>
    <xf numFmtId="3" fontId="1" fillId="0" borderId="2" xfId="0" applyNumberFormat="1" applyFont="1" applyBorder="1" applyAlignment="1" applyProtection="1">
      <alignment horizontal="right" vertical="center"/>
      <protection locked="0"/>
    </xf>
    <xf numFmtId="49" fontId="7" fillId="0" borderId="29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3" fontId="2" fillId="6" borderId="4" xfId="0" applyNumberFormat="1" applyFont="1" applyFill="1" applyBorder="1" applyAlignment="1">
      <alignment horizontal="right" vertical="center"/>
    </xf>
    <xf numFmtId="3" fontId="2" fillId="6" borderId="3" xfId="0" applyNumberFormat="1" applyFont="1" applyFill="1" applyBorder="1" applyAlignment="1">
      <alignment horizontal="right" vertical="center"/>
    </xf>
    <xf numFmtId="3" fontId="2" fillId="6" borderId="2" xfId="0" applyNumberFormat="1" applyFont="1" applyFill="1" applyBorder="1" applyAlignment="1">
      <alignment horizontal="right" vertical="center"/>
    </xf>
    <xf numFmtId="9" fontId="2" fillId="5" borderId="4" xfId="0" applyNumberFormat="1" applyFont="1" applyFill="1" applyBorder="1" applyAlignment="1">
      <alignment horizontal="center" vertical="center"/>
    </xf>
    <xf numFmtId="9" fontId="2" fillId="5" borderId="30" xfId="0" applyNumberFormat="1" applyFont="1" applyFill="1" applyBorder="1" applyAlignment="1">
      <alignment horizontal="center" vertical="center"/>
    </xf>
    <xf numFmtId="0" fontId="19" fillId="0" borderId="4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3" fontId="19" fillId="7" borderId="4" xfId="0" applyNumberFormat="1" applyFont="1" applyFill="1" applyBorder="1" applyAlignment="1">
      <alignment horizontal="right" vertical="center"/>
    </xf>
    <xf numFmtId="3" fontId="19" fillId="7" borderId="3" xfId="0" applyNumberFormat="1" applyFont="1" applyFill="1" applyBorder="1" applyAlignment="1">
      <alignment horizontal="right" vertical="center"/>
    </xf>
    <xf numFmtId="3" fontId="19" fillId="7" borderId="2" xfId="0" applyNumberFormat="1" applyFont="1" applyFill="1" applyBorder="1" applyAlignment="1">
      <alignment horizontal="right" vertical="center"/>
    </xf>
    <xf numFmtId="3" fontId="2" fillId="0" borderId="4" xfId="0" applyNumberFormat="1" applyFont="1" applyBorder="1" applyAlignment="1">
      <alignment horizontal="right" vertical="center"/>
    </xf>
    <xf numFmtId="3" fontId="2" fillId="0" borderId="3" xfId="0" applyNumberFormat="1" applyFont="1" applyBorder="1" applyAlignment="1">
      <alignment horizontal="right" vertical="center"/>
    </xf>
    <xf numFmtId="3" fontId="2" fillId="0" borderId="2" xfId="0" applyNumberFormat="1" applyFont="1" applyBorder="1" applyAlignment="1">
      <alignment horizontal="right" vertical="center"/>
    </xf>
    <xf numFmtId="3" fontId="2" fillId="8" borderId="4" xfId="0" applyNumberFormat="1" applyFont="1" applyFill="1" applyBorder="1" applyAlignment="1">
      <alignment horizontal="right" vertical="center"/>
    </xf>
    <xf numFmtId="3" fontId="2" fillId="8" borderId="3" xfId="0" applyNumberFormat="1" applyFont="1" applyFill="1" applyBorder="1" applyAlignment="1">
      <alignment horizontal="right" vertical="center"/>
    </xf>
    <xf numFmtId="3" fontId="2" fillId="8" borderId="2" xfId="0" applyNumberFormat="1" applyFont="1" applyFill="1" applyBorder="1" applyAlignment="1">
      <alignment horizontal="right" vertical="center"/>
    </xf>
    <xf numFmtId="9" fontId="1" fillId="0" borderId="4" xfId="0" applyNumberFormat="1" applyFont="1" applyBorder="1" applyAlignment="1">
      <alignment horizontal="center" vertical="center"/>
    </xf>
    <xf numFmtId="9" fontId="1" fillId="0" borderId="30" xfId="0" applyNumberFormat="1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9" fontId="2" fillId="0" borderId="30" xfId="0" applyNumberFormat="1" applyFont="1" applyBorder="1" applyAlignment="1">
      <alignment horizontal="center" vertical="center"/>
    </xf>
    <xf numFmtId="3" fontId="51" fillId="0" borderId="4" xfId="0" applyNumberFormat="1" applyFont="1" applyBorder="1" applyAlignment="1">
      <alignment horizontal="right" vertical="center"/>
    </xf>
    <xf numFmtId="3" fontId="51" fillId="0" borderId="3" xfId="0" applyNumberFormat="1" applyFont="1" applyBorder="1" applyAlignment="1">
      <alignment horizontal="right" vertical="center"/>
    </xf>
    <xf numFmtId="3" fontId="51" fillId="0" borderId="2" xfId="0" applyNumberFormat="1" applyFont="1" applyBorder="1" applyAlignment="1">
      <alignment horizontal="right" vertical="center"/>
    </xf>
    <xf numFmtId="3" fontId="10" fillId="7" borderId="4" xfId="0" applyNumberFormat="1" applyFont="1" applyFill="1" applyBorder="1" applyAlignment="1">
      <alignment horizontal="right" vertical="center"/>
    </xf>
    <xf numFmtId="3" fontId="10" fillId="7" borderId="3" xfId="0" applyNumberFormat="1" applyFont="1" applyFill="1" applyBorder="1" applyAlignment="1">
      <alignment horizontal="right" vertical="center"/>
    </xf>
    <xf numFmtId="3" fontId="10" fillId="7" borderId="2" xfId="0" applyNumberFormat="1" applyFont="1" applyFill="1" applyBorder="1" applyAlignment="1">
      <alignment horizontal="right" vertical="center"/>
    </xf>
    <xf numFmtId="9" fontId="2" fillId="7" borderId="4" xfId="0" applyNumberFormat="1" applyFont="1" applyFill="1" applyBorder="1" applyAlignment="1">
      <alignment horizontal="center" vertical="center"/>
    </xf>
    <xf numFmtId="9" fontId="2" fillId="7" borderId="30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49" fontId="7" fillId="7" borderId="29" xfId="0" applyNumberFormat="1" applyFont="1" applyFill="1" applyBorder="1" applyAlignment="1">
      <alignment horizontal="center" vertical="center"/>
    </xf>
    <xf numFmtId="49" fontId="7" fillId="7" borderId="2" xfId="0" applyNumberFormat="1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left" vertical="center" wrapText="1"/>
    </xf>
    <xf numFmtId="0" fontId="4" fillId="7" borderId="3" xfId="0" applyFont="1" applyFill="1" applyBorder="1" applyAlignment="1">
      <alignment horizontal="left" vertical="center" wrapText="1"/>
    </xf>
    <xf numFmtId="0" fontId="4" fillId="7" borderId="2" xfId="0" applyFont="1" applyFill="1" applyBorder="1" applyAlignment="1">
      <alignment horizontal="left" vertical="center" wrapText="1"/>
    </xf>
    <xf numFmtId="0" fontId="10" fillId="7" borderId="4" xfId="0" applyFont="1" applyFill="1" applyBorder="1" applyAlignment="1">
      <alignment horizontal="left" vertical="center"/>
    </xf>
    <xf numFmtId="0" fontId="10" fillId="7" borderId="3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3" fontId="5" fillId="0" borderId="5" xfId="0" applyNumberFormat="1" applyFont="1" applyBorder="1" applyAlignment="1">
      <alignment horizontal="right" vertical="center"/>
    </xf>
    <xf numFmtId="3" fontId="5" fillId="0" borderId="6" xfId="0" applyNumberFormat="1" applyFont="1" applyBorder="1" applyAlignment="1">
      <alignment horizontal="right" vertical="center"/>
    </xf>
    <xf numFmtId="3" fontId="5" fillId="0" borderId="7" xfId="0" applyNumberFormat="1" applyFont="1" applyBorder="1" applyAlignment="1">
      <alignment horizontal="right" vertical="center"/>
    </xf>
    <xf numFmtId="9" fontId="1" fillId="0" borderId="5" xfId="0" applyNumberFormat="1" applyFont="1" applyBorder="1" applyAlignment="1">
      <alignment horizontal="center" vertical="center"/>
    </xf>
    <xf numFmtId="9" fontId="1" fillId="0" borderId="39" xfId="0" applyNumberFormat="1" applyFont="1" applyBorder="1" applyAlignment="1">
      <alignment horizontal="center" vertical="center"/>
    </xf>
    <xf numFmtId="0" fontId="3" fillId="0" borderId="81" xfId="0" applyFont="1" applyBorder="1" applyAlignment="1">
      <alignment horizontal="left" vertical="center"/>
    </xf>
    <xf numFmtId="0" fontId="3" fillId="0" borderId="47" xfId="0" applyFont="1" applyBorder="1" applyAlignment="1">
      <alignment horizontal="left" vertical="center"/>
    </xf>
    <xf numFmtId="0" fontId="3" fillId="0" borderId="82" xfId="0" applyFont="1" applyBorder="1" applyAlignment="1">
      <alignment horizontal="left" vertical="center"/>
    </xf>
    <xf numFmtId="0" fontId="9" fillId="0" borderId="81" xfId="0" applyFont="1" applyBorder="1" applyAlignment="1">
      <alignment horizontal="left" vertical="center" wrapText="1"/>
    </xf>
    <xf numFmtId="0" fontId="9" fillId="0" borderId="47" xfId="0" applyFont="1" applyBorder="1" applyAlignment="1">
      <alignment horizontal="left" vertical="center" wrapText="1"/>
    </xf>
    <xf numFmtId="3" fontId="1" fillId="0" borderId="81" xfId="0" applyNumberFormat="1" applyFont="1" applyBorder="1" applyAlignment="1">
      <alignment horizontal="right" vertical="center"/>
    </xf>
    <xf numFmtId="3" fontId="1" fillId="0" borderId="47" xfId="0" applyNumberFormat="1" applyFont="1" applyBorder="1" applyAlignment="1">
      <alignment horizontal="right" vertical="center"/>
    </xf>
    <xf numFmtId="3" fontId="1" fillId="0" borderId="82" xfId="0" applyNumberFormat="1" applyFont="1" applyBorder="1" applyAlignment="1">
      <alignment horizontal="right" vertical="center"/>
    </xf>
    <xf numFmtId="3" fontId="5" fillId="0" borderId="81" xfId="0" applyNumberFormat="1" applyFont="1" applyBorder="1" applyAlignment="1">
      <alignment horizontal="right" vertical="center"/>
    </xf>
    <xf numFmtId="3" fontId="5" fillId="0" borderId="47" xfId="0" applyNumberFormat="1" applyFont="1" applyBorder="1" applyAlignment="1">
      <alignment horizontal="right" vertical="center"/>
    </xf>
    <xf numFmtId="3" fontId="5" fillId="0" borderId="82" xfId="0" applyNumberFormat="1" applyFont="1" applyBorder="1" applyAlignment="1">
      <alignment horizontal="righ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3" fontId="1" fillId="0" borderId="5" xfId="0" applyNumberFormat="1" applyFont="1" applyBorder="1" applyAlignment="1">
      <alignment horizontal="right" vertical="center"/>
    </xf>
    <xf numFmtId="3" fontId="1" fillId="0" borderId="6" xfId="0" applyNumberFormat="1" applyFont="1" applyBorder="1" applyAlignment="1">
      <alignment horizontal="right" vertical="center"/>
    </xf>
    <xf numFmtId="3" fontId="1" fillId="0" borderId="7" xfId="0" applyNumberFormat="1" applyFont="1" applyBorder="1" applyAlignment="1">
      <alignment horizontal="right" vertical="center"/>
    </xf>
    <xf numFmtId="3" fontId="5" fillId="0" borderId="9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3" fontId="5" fillId="0" borderId="10" xfId="0" applyNumberFormat="1" applyFont="1" applyBorder="1" applyAlignment="1">
      <alignment horizontal="right" vertical="center"/>
    </xf>
    <xf numFmtId="9" fontId="1" fillId="0" borderId="9" xfId="0" applyNumberFormat="1" applyFont="1" applyBorder="1" applyAlignment="1">
      <alignment horizontal="center" vertical="center"/>
    </xf>
    <xf numFmtId="9" fontId="1" fillId="0" borderId="32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3" fontId="1" fillId="0" borderId="9" xfId="0" applyNumberFormat="1" applyFont="1" applyBorder="1" applyAlignment="1">
      <alignment horizontal="right" vertical="center"/>
    </xf>
    <xf numFmtId="3" fontId="1" fillId="0" borderId="8" xfId="0" applyNumberFormat="1" applyFont="1" applyBorder="1" applyAlignment="1">
      <alignment horizontal="right" vertical="center"/>
    </xf>
    <xf numFmtId="3" fontId="1" fillId="0" borderId="10" xfId="0" applyNumberFormat="1" applyFont="1" applyBorder="1" applyAlignment="1">
      <alignment horizontal="right" vertical="center"/>
    </xf>
    <xf numFmtId="9" fontId="1" fillId="0" borderId="81" xfId="0" applyNumberFormat="1" applyFont="1" applyBorder="1" applyAlignment="1">
      <alignment horizontal="center" vertical="center"/>
    </xf>
    <xf numFmtId="9" fontId="1" fillId="0" borderId="48" xfId="0" applyNumberFormat="1" applyFont="1" applyBorder="1" applyAlignment="1">
      <alignment horizontal="center" vertical="center"/>
    </xf>
    <xf numFmtId="3" fontId="19" fillId="3" borderId="4" xfId="0" applyNumberFormat="1" applyFont="1" applyFill="1" applyBorder="1" applyAlignment="1">
      <alignment horizontal="right" vertical="center"/>
    </xf>
    <xf numFmtId="3" fontId="19" fillId="3" borderId="3" xfId="0" applyNumberFormat="1" applyFont="1" applyFill="1" applyBorder="1" applyAlignment="1">
      <alignment horizontal="right" vertical="center"/>
    </xf>
    <xf numFmtId="3" fontId="19" fillId="3" borderId="2" xfId="0" applyNumberFormat="1" applyFont="1" applyFill="1" applyBorder="1" applyAlignment="1">
      <alignment horizontal="right" vertical="center"/>
    </xf>
    <xf numFmtId="9" fontId="2" fillId="3" borderId="4" xfId="0" applyNumberFormat="1" applyFont="1" applyFill="1" applyBorder="1" applyAlignment="1">
      <alignment horizontal="center" vertical="center"/>
    </xf>
    <xf numFmtId="9" fontId="2" fillId="3" borderId="30" xfId="0" applyNumberFormat="1" applyFont="1" applyFill="1" applyBorder="1" applyAlignment="1">
      <alignment horizontal="center" vertical="center"/>
    </xf>
    <xf numFmtId="49" fontId="7" fillId="9" borderId="29" xfId="0" applyNumberFormat="1" applyFont="1" applyFill="1" applyBorder="1" applyAlignment="1">
      <alignment horizontal="center" vertical="center"/>
    </xf>
    <xf numFmtId="49" fontId="7" fillId="9" borderId="2" xfId="0" applyNumberFormat="1" applyFont="1" applyFill="1" applyBorder="1" applyAlignment="1">
      <alignment horizontal="center" vertical="center"/>
    </xf>
    <xf numFmtId="3" fontId="24" fillId="9" borderId="4" xfId="0" applyNumberFormat="1" applyFont="1" applyFill="1" applyBorder="1" applyAlignment="1">
      <alignment horizontal="right" vertical="center"/>
    </xf>
    <xf numFmtId="3" fontId="24" fillId="9" borderId="3" xfId="0" applyNumberFormat="1" applyFont="1" applyFill="1" applyBorder="1" applyAlignment="1">
      <alignment horizontal="right" vertical="center"/>
    </xf>
    <xf numFmtId="3" fontId="24" fillId="9" borderId="2" xfId="0" applyNumberFormat="1" applyFont="1" applyFill="1" applyBorder="1" applyAlignment="1">
      <alignment horizontal="right" vertical="center"/>
    </xf>
    <xf numFmtId="49" fontId="7" fillId="3" borderId="29" xfId="0" applyNumberFormat="1" applyFont="1" applyFill="1" applyBorder="1" applyAlignment="1">
      <alignment horizontal="center" vertical="center"/>
    </xf>
    <xf numFmtId="49" fontId="7" fillId="3" borderId="2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19" fillId="3" borderId="4" xfId="0" applyFont="1" applyFill="1" applyBorder="1" applyAlignment="1">
      <alignment horizontal="left" vertical="center" wrapText="1"/>
    </xf>
    <xf numFmtId="0" fontId="19" fillId="3" borderId="3" xfId="0" applyFont="1" applyFill="1" applyBorder="1" applyAlignment="1">
      <alignment horizontal="left" vertical="center" wrapText="1"/>
    </xf>
    <xf numFmtId="9" fontId="5" fillId="0" borderId="4" xfId="0" applyNumberFormat="1" applyFont="1" applyBorder="1" applyAlignment="1">
      <alignment horizontal="center" vertical="center"/>
    </xf>
    <xf numFmtId="9" fontId="5" fillId="0" borderId="30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167" fontId="9" fillId="0" borderId="4" xfId="0" applyNumberFormat="1" applyFont="1" applyBorder="1" applyAlignment="1">
      <alignment vertical="center"/>
    </xf>
    <xf numFmtId="167" fontId="9" fillId="0" borderId="3" xfId="0" applyNumberFormat="1" applyFont="1" applyBorder="1" applyAlignment="1">
      <alignment vertical="center"/>
    </xf>
    <xf numFmtId="9" fontId="24" fillId="9" borderId="4" xfId="0" applyNumberFormat="1" applyFont="1" applyFill="1" applyBorder="1" applyAlignment="1">
      <alignment horizontal="center" vertical="center"/>
    </xf>
    <xf numFmtId="9" fontId="24" fillId="9" borderId="30" xfId="0" applyNumberFormat="1" applyFont="1" applyFill="1" applyBorder="1" applyAlignment="1">
      <alignment horizontal="center" vertical="center"/>
    </xf>
    <xf numFmtId="0" fontId="9" fillId="0" borderId="4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67" fontId="7" fillId="8" borderId="4" xfId="0" applyNumberFormat="1" applyFont="1" applyFill="1" applyBorder="1" applyAlignment="1">
      <alignment vertical="center"/>
    </xf>
    <xf numFmtId="167" fontId="7" fillId="8" borderId="3" xfId="0" applyNumberFormat="1" applyFont="1" applyFill="1" applyBorder="1" applyAlignment="1">
      <alignment vertical="center"/>
    </xf>
    <xf numFmtId="167" fontId="19" fillId="0" borderId="4" xfId="0" applyNumberFormat="1" applyFont="1" applyBorder="1" applyAlignment="1">
      <alignment vertical="center"/>
    </xf>
    <xf numFmtId="167" fontId="19" fillId="0" borderId="3" xfId="0" applyNumberFormat="1" applyFont="1" applyBorder="1" applyAlignment="1">
      <alignment vertical="center"/>
    </xf>
    <xf numFmtId="167" fontId="7" fillId="0" borderId="4" xfId="0" applyNumberFormat="1" applyFont="1" applyBorder="1" applyAlignment="1">
      <alignment vertical="center"/>
    </xf>
    <xf numFmtId="167" fontId="7" fillId="0" borderId="3" xfId="0" applyNumberFormat="1" applyFont="1" applyBorder="1" applyAlignment="1">
      <alignment vertical="center"/>
    </xf>
    <xf numFmtId="167" fontId="9" fillId="0" borderId="2" xfId="0" applyNumberFormat="1" applyFont="1" applyBorder="1" applyAlignment="1">
      <alignment vertical="center"/>
    </xf>
    <xf numFmtId="3" fontId="11" fillId="0" borderId="4" xfId="0" applyNumberFormat="1" applyFont="1" applyBorder="1" applyAlignment="1">
      <alignment horizontal="right" vertical="center"/>
    </xf>
    <xf numFmtId="3" fontId="11" fillId="0" borderId="3" xfId="0" applyNumberFormat="1" applyFont="1" applyBorder="1" applyAlignment="1">
      <alignment horizontal="right" vertical="center"/>
    </xf>
    <xf numFmtId="3" fontId="11" fillId="0" borderId="2" xfId="0" applyNumberFormat="1" applyFont="1" applyBorder="1" applyAlignment="1">
      <alignment horizontal="right" vertic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49" fontId="9" fillId="0" borderId="29" xfId="0" quotePrefix="1" applyNumberFormat="1" applyFont="1" applyBorder="1" applyAlignment="1">
      <alignment horizontal="center" vertical="center"/>
    </xf>
    <xf numFmtId="49" fontId="7" fillId="0" borderId="29" xfId="0" quotePrefix="1" applyNumberFormat="1" applyFont="1" applyBorder="1" applyAlignment="1">
      <alignment horizontal="center" vertical="center"/>
    </xf>
    <xf numFmtId="3" fontId="5" fillId="6" borderId="4" xfId="0" applyNumberFormat="1" applyFont="1" applyFill="1" applyBorder="1" applyAlignment="1">
      <alignment horizontal="right" vertical="center"/>
    </xf>
    <xf numFmtId="3" fontId="5" fillId="6" borderId="3" xfId="0" applyNumberFormat="1" applyFont="1" applyFill="1" applyBorder="1" applyAlignment="1">
      <alignment horizontal="right" vertical="center"/>
    </xf>
    <xf numFmtId="3" fontId="5" fillId="6" borderId="2" xfId="0" applyNumberFormat="1" applyFont="1" applyFill="1" applyBorder="1" applyAlignment="1">
      <alignment horizontal="right" vertical="center"/>
    </xf>
    <xf numFmtId="49" fontId="9" fillId="0" borderId="2" xfId="0" quotePrefix="1" applyNumberFormat="1" applyFont="1" applyBorder="1" applyAlignment="1">
      <alignment horizontal="center" vertical="center"/>
    </xf>
    <xf numFmtId="3" fontId="1" fillId="6" borderId="4" xfId="0" applyNumberFormat="1" applyFont="1" applyFill="1" applyBorder="1" applyAlignment="1">
      <alignment horizontal="right" vertical="center"/>
    </xf>
    <xf numFmtId="3" fontId="1" fillId="6" borderId="3" xfId="0" applyNumberFormat="1" applyFont="1" applyFill="1" applyBorder="1" applyAlignment="1">
      <alignment horizontal="right" vertical="center"/>
    </xf>
    <xf numFmtId="3" fontId="1" fillId="6" borderId="2" xfId="0" applyNumberFormat="1" applyFont="1" applyFill="1" applyBorder="1" applyAlignment="1">
      <alignment horizontal="right" vertical="center"/>
    </xf>
    <xf numFmtId="3" fontId="11" fillId="6" borderId="4" xfId="0" applyNumberFormat="1" applyFont="1" applyFill="1" applyBorder="1" applyAlignment="1">
      <alignment horizontal="center" vertical="center"/>
    </xf>
    <xf numFmtId="3" fontId="11" fillId="6" borderId="3" xfId="0" applyNumberFormat="1" applyFont="1" applyFill="1" applyBorder="1" applyAlignment="1">
      <alignment horizontal="center" vertical="center"/>
    </xf>
    <xf numFmtId="3" fontId="11" fillId="6" borderId="2" xfId="0" applyNumberFormat="1" applyFont="1" applyFill="1" applyBorder="1" applyAlignment="1">
      <alignment horizontal="center" vertical="center"/>
    </xf>
    <xf numFmtId="9" fontId="11" fillId="5" borderId="4" xfId="0" quotePrefix="1" applyNumberFormat="1" applyFont="1" applyFill="1" applyBorder="1" applyAlignment="1">
      <alignment horizontal="center" vertical="center"/>
    </xf>
    <xf numFmtId="9" fontId="11" fillId="5" borderId="30" xfId="0" applyNumberFormat="1" applyFont="1" applyFill="1" applyBorder="1" applyAlignment="1">
      <alignment horizontal="center" vertical="center"/>
    </xf>
    <xf numFmtId="165" fontId="3" fillId="0" borderId="4" xfId="0" applyNumberFormat="1" applyFont="1" applyBorder="1" applyAlignment="1">
      <alignment horizontal="left" vertical="center"/>
    </xf>
    <xf numFmtId="165" fontId="3" fillId="0" borderId="3" xfId="0" applyNumberFormat="1" applyFont="1" applyBorder="1" applyAlignment="1">
      <alignment horizontal="left" vertical="center"/>
    </xf>
    <xf numFmtId="165" fontId="3" fillId="0" borderId="2" xfId="0" applyNumberFormat="1" applyFont="1" applyBorder="1" applyAlignment="1">
      <alignment horizontal="left" vertical="center"/>
    </xf>
    <xf numFmtId="49" fontId="7" fillId="0" borderId="2" xfId="0" quotePrefix="1" applyNumberFormat="1" applyFont="1" applyBorder="1" applyAlignment="1">
      <alignment horizontal="center" vertical="center"/>
    </xf>
    <xf numFmtId="3" fontId="10" fillId="9" borderId="4" xfId="0" applyNumberFormat="1" applyFont="1" applyFill="1" applyBorder="1" applyAlignment="1">
      <alignment horizontal="right" vertical="center"/>
    </xf>
    <xf numFmtId="3" fontId="10" fillId="9" borderId="3" xfId="0" applyNumberFormat="1" applyFont="1" applyFill="1" applyBorder="1" applyAlignment="1">
      <alignment horizontal="right" vertical="center"/>
    </xf>
    <xf numFmtId="3" fontId="10" fillId="9" borderId="2" xfId="0" applyNumberFormat="1" applyFont="1" applyFill="1" applyBorder="1" applyAlignment="1">
      <alignment horizontal="right" vertical="center"/>
    </xf>
    <xf numFmtId="9" fontId="2" fillId="9" borderId="4" xfId="0" applyNumberFormat="1" applyFont="1" applyFill="1" applyBorder="1" applyAlignment="1">
      <alignment horizontal="center" vertical="center"/>
    </xf>
    <xf numFmtId="9" fontId="2" fillId="9" borderId="30" xfId="0" applyNumberFormat="1" applyFont="1" applyFill="1" applyBorder="1" applyAlignment="1">
      <alignment horizontal="center" vertical="center"/>
    </xf>
    <xf numFmtId="49" fontId="7" fillId="9" borderId="29" xfId="0" quotePrefix="1" applyNumberFormat="1" applyFont="1" applyFill="1" applyBorder="1" applyAlignment="1">
      <alignment horizontal="center" vertical="center"/>
    </xf>
    <xf numFmtId="49" fontId="7" fillId="9" borderId="2" xfId="0" quotePrefix="1" applyNumberFormat="1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left" vertical="center"/>
    </xf>
    <xf numFmtId="0" fontId="4" fillId="9" borderId="3" xfId="0" applyFont="1" applyFill="1" applyBorder="1" applyAlignment="1">
      <alignment horizontal="left" vertical="center"/>
    </xf>
    <xf numFmtId="0" fontId="4" fillId="9" borderId="2" xfId="0" applyFont="1" applyFill="1" applyBorder="1" applyAlignment="1">
      <alignment horizontal="left" vertical="center"/>
    </xf>
    <xf numFmtId="167" fontId="10" fillId="9" borderId="4" xfId="0" applyNumberFormat="1" applyFont="1" applyFill="1" applyBorder="1" applyAlignment="1">
      <alignment vertical="center"/>
    </xf>
    <xf numFmtId="167" fontId="10" fillId="9" borderId="3" xfId="0" applyNumberFormat="1" applyFont="1" applyFill="1" applyBorder="1" applyAlignment="1">
      <alignment vertical="center"/>
    </xf>
    <xf numFmtId="3" fontId="2" fillId="0" borderId="1" xfId="0" applyNumberFormat="1" applyFont="1" applyBorder="1" applyAlignment="1">
      <alignment horizontal="right" vertical="center"/>
    </xf>
    <xf numFmtId="3" fontId="19" fillId="3" borderId="1" xfId="0" applyNumberFormat="1" applyFont="1" applyFill="1" applyBorder="1" applyAlignment="1">
      <alignment horizontal="right" vertical="center"/>
    </xf>
    <xf numFmtId="49" fontId="7" fillId="3" borderId="29" xfId="0" quotePrefix="1" applyNumberFormat="1" applyFont="1" applyFill="1" applyBorder="1" applyAlignment="1">
      <alignment horizontal="center" vertical="center"/>
    </xf>
    <xf numFmtId="49" fontId="7" fillId="3" borderId="2" xfId="0" quotePrefix="1" applyNumberFormat="1" applyFont="1" applyFill="1" applyBorder="1" applyAlignment="1">
      <alignment horizontal="center" vertical="center"/>
    </xf>
    <xf numFmtId="3" fontId="52" fillId="4" borderId="1" xfId="0" applyNumberFormat="1" applyFont="1" applyFill="1" applyBorder="1" applyAlignment="1">
      <alignment horizontal="right" vertical="center"/>
    </xf>
    <xf numFmtId="9" fontId="2" fillId="4" borderId="0" xfId="0" applyNumberFormat="1" applyFont="1" applyFill="1" applyAlignment="1">
      <alignment horizontal="center" vertical="center"/>
    </xf>
    <xf numFmtId="3" fontId="10" fillId="9" borderId="41" xfId="0" applyNumberFormat="1" applyFont="1" applyFill="1" applyBorder="1" applyAlignment="1">
      <alignment horizontal="right" vertical="center"/>
    </xf>
    <xf numFmtId="9" fontId="2" fillId="9" borderId="54" xfId="0" applyNumberFormat="1" applyFont="1" applyFill="1" applyBorder="1" applyAlignment="1">
      <alignment horizontal="center" vertical="center"/>
    </xf>
    <xf numFmtId="9" fontId="2" fillId="9" borderId="56" xfId="0" applyNumberFormat="1" applyFont="1" applyFill="1" applyBorder="1" applyAlignment="1">
      <alignment horizontal="center" vertical="center"/>
    </xf>
    <xf numFmtId="0" fontId="7" fillId="4" borderId="0" xfId="0" applyFont="1" applyFill="1" applyAlignment="1">
      <alignment horizontal="left" vertical="center" wrapText="1"/>
    </xf>
    <xf numFmtId="49" fontId="7" fillId="9" borderId="52" xfId="0" applyNumberFormat="1" applyFont="1" applyFill="1" applyBorder="1" applyAlignment="1">
      <alignment horizontal="center" vertical="center"/>
    </xf>
    <xf numFmtId="49" fontId="7" fillId="9" borderId="53" xfId="0" applyNumberFormat="1" applyFont="1" applyFill="1" applyBorder="1" applyAlignment="1">
      <alignment horizontal="center" vertical="center"/>
    </xf>
    <xf numFmtId="0" fontId="4" fillId="9" borderId="54" xfId="0" applyFont="1" applyFill="1" applyBorder="1" applyAlignment="1">
      <alignment horizontal="left" vertical="center"/>
    </xf>
    <xf numFmtId="0" fontId="4" fillId="9" borderId="55" xfId="0" applyFont="1" applyFill="1" applyBorder="1" applyAlignment="1">
      <alignment horizontal="left" vertical="center"/>
    </xf>
    <xf numFmtId="0" fontId="4" fillId="9" borderId="53" xfId="0" applyFont="1" applyFill="1" applyBorder="1" applyAlignment="1">
      <alignment horizontal="left" vertical="center"/>
    </xf>
    <xf numFmtId="0" fontId="10" fillId="9" borderId="54" xfId="0" applyFont="1" applyFill="1" applyBorder="1" applyAlignment="1">
      <alignment horizontal="left" vertical="center" wrapText="1"/>
    </xf>
    <xf numFmtId="0" fontId="10" fillId="9" borderId="55" xfId="0" applyFont="1" applyFill="1" applyBorder="1" applyAlignment="1">
      <alignment horizontal="left" vertical="center" wrapText="1"/>
    </xf>
    <xf numFmtId="3" fontId="19" fillId="9" borderId="41" xfId="0" applyNumberFormat="1" applyFont="1" applyFill="1" applyBorder="1" applyAlignment="1">
      <alignment horizontal="right" vertical="center"/>
    </xf>
    <xf numFmtId="3" fontId="2" fillId="12" borderId="107" xfId="0" applyNumberFormat="1" applyFont="1" applyFill="1" applyBorder="1" applyAlignment="1">
      <alignment vertical="center"/>
    </xf>
    <xf numFmtId="3" fontId="2" fillId="12" borderId="108" xfId="0" applyNumberFormat="1" applyFont="1" applyFill="1" applyBorder="1" applyAlignment="1">
      <alignment vertical="center"/>
    </xf>
    <xf numFmtId="166" fontId="10" fillId="6" borderId="47" xfId="0" applyNumberFormat="1" applyFont="1" applyFill="1" applyBorder="1" applyAlignment="1">
      <alignment horizontal="center" vertical="center"/>
    </xf>
    <xf numFmtId="166" fontId="47" fillId="0" borderId="14" xfId="0" applyNumberFormat="1" applyFont="1" applyBorder="1" applyAlignment="1">
      <alignment horizontal="center" vertical="center"/>
    </xf>
    <xf numFmtId="166" fontId="47" fillId="0" borderId="0" xfId="0" applyNumberFormat="1" applyFont="1" applyAlignment="1">
      <alignment horizontal="center" vertical="center"/>
    </xf>
    <xf numFmtId="0" fontId="2" fillId="0" borderId="14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4" fillId="0" borderId="4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2" fillId="0" borderId="10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62" xfId="0" applyFont="1" applyBorder="1" applyAlignment="1">
      <alignment horizontal="center"/>
    </xf>
    <xf numFmtId="0" fontId="2" fillId="0" borderId="8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5" xfId="0" applyFont="1" applyBorder="1" applyAlignment="1">
      <alignment horizontal="center"/>
    </xf>
    <xf numFmtId="0" fontId="2" fillId="0" borderId="57" xfId="0" applyFont="1" applyBorder="1" applyAlignment="1">
      <alignment horizontal="center"/>
    </xf>
    <xf numFmtId="0" fontId="2" fillId="0" borderId="106" xfId="0" applyFont="1" applyBorder="1" applyAlignment="1">
      <alignment horizontal="center"/>
    </xf>
    <xf numFmtId="0" fontId="2" fillId="0" borderId="72" xfId="0" applyFont="1" applyBorder="1" applyAlignment="1">
      <alignment horizontal="center"/>
    </xf>
    <xf numFmtId="3" fontId="1" fillId="0" borderId="1" xfId="0" applyNumberFormat="1" applyFont="1" applyBorder="1" applyAlignment="1">
      <alignment vertical="center"/>
    </xf>
    <xf numFmtId="3" fontId="1" fillId="0" borderId="34" xfId="0" applyNumberFormat="1" applyFont="1" applyBorder="1" applyAlignment="1">
      <alignment vertical="center"/>
    </xf>
    <xf numFmtId="3" fontId="2" fillId="10" borderId="1" xfId="0" applyNumberFormat="1" applyFont="1" applyFill="1" applyBorder="1" applyAlignment="1">
      <alignment vertical="center"/>
    </xf>
    <xf numFmtId="3" fontId="2" fillId="10" borderId="34" xfId="0" applyNumberFormat="1" applyFont="1" applyFill="1" applyBorder="1" applyAlignment="1">
      <alignment vertical="center"/>
    </xf>
    <xf numFmtId="3" fontId="4" fillId="11" borderId="1" xfId="0" applyNumberFormat="1" applyFont="1" applyFill="1" applyBorder="1" applyAlignment="1">
      <alignment vertical="center"/>
    </xf>
    <xf numFmtId="3" fontId="4" fillId="11" borderId="34" xfId="0" applyNumberFormat="1" applyFont="1" applyFill="1" applyBorder="1" applyAlignment="1">
      <alignment vertical="center"/>
    </xf>
    <xf numFmtId="3" fontId="4" fillId="12" borderId="1" xfId="0" applyNumberFormat="1" applyFont="1" applyFill="1" applyBorder="1" applyAlignment="1">
      <alignment vertical="center"/>
    </xf>
    <xf numFmtId="3" fontId="4" fillId="12" borderId="34" xfId="0" applyNumberFormat="1" applyFont="1" applyFill="1" applyBorder="1" applyAlignment="1">
      <alignment vertical="center"/>
    </xf>
    <xf numFmtId="3" fontId="2" fillId="11" borderId="1" xfId="0" applyNumberFormat="1" applyFont="1" applyFill="1" applyBorder="1" applyAlignment="1">
      <alignment vertical="center"/>
    </xf>
    <xf numFmtId="3" fontId="2" fillId="11" borderId="34" xfId="0" applyNumberFormat="1" applyFont="1" applyFill="1" applyBorder="1" applyAlignment="1">
      <alignment vertical="center"/>
    </xf>
    <xf numFmtId="3" fontId="1" fillId="0" borderId="41" xfId="0" applyNumberFormat="1" applyFont="1" applyBorder="1" applyAlignment="1">
      <alignment vertical="center"/>
    </xf>
    <xf numFmtId="3" fontId="1" fillId="0" borderId="89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3" fontId="1" fillId="0" borderId="2" xfId="0" applyNumberFormat="1" applyFont="1" applyBorder="1" applyAlignment="1">
      <alignment vertical="center"/>
    </xf>
    <xf numFmtId="3" fontId="2" fillId="10" borderId="89" xfId="0" applyNumberFormat="1" applyFont="1" applyFill="1" applyBorder="1" applyAlignment="1">
      <alignment vertical="center"/>
    </xf>
    <xf numFmtId="3" fontId="2" fillId="10" borderId="3" xfId="0" applyNumberFormat="1" applyFont="1" applyFill="1" applyBorder="1" applyAlignment="1">
      <alignment vertical="center"/>
    </xf>
    <xf numFmtId="3" fontId="2" fillId="10" borderId="2" xfId="0" applyNumberFormat="1" applyFont="1" applyFill="1" applyBorder="1" applyAlignment="1">
      <alignment vertical="center"/>
    </xf>
    <xf numFmtId="3" fontId="2" fillId="11" borderId="89" xfId="0" applyNumberFormat="1" applyFont="1" applyFill="1" applyBorder="1" applyAlignment="1">
      <alignment vertical="center"/>
    </xf>
    <xf numFmtId="3" fontId="2" fillId="11" borderId="3" xfId="0" applyNumberFormat="1" applyFont="1" applyFill="1" applyBorder="1" applyAlignment="1">
      <alignment vertical="center"/>
    </xf>
    <xf numFmtId="3" fontId="2" fillId="11" borderId="2" xfId="0" applyNumberFormat="1" applyFont="1" applyFill="1" applyBorder="1" applyAlignment="1">
      <alignment vertical="center"/>
    </xf>
    <xf numFmtId="3" fontId="1" fillId="0" borderId="95" xfId="0" applyNumberFormat="1" applyFont="1" applyBorder="1" applyAlignment="1">
      <alignment vertical="center"/>
    </xf>
    <xf numFmtId="3" fontId="1" fillId="0" borderId="55" xfId="0" applyNumberFormat="1" applyFont="1" applyBorder="1" applyAlignment="1">
      <alignment vertical="center"/>
    </xf>
    <xf numFmtId="3" fontId="1" fillId="0" borderId="53" xfId="0" applyNumberFormat="1" applyFont="1" applyBorder="1" applyAlignment="1">
      <alignment vertical="center"/>
    </xf>
    <xf numFmtId="3" fontId="1" fillId="0" borderId="42" xfId="0" applyNumberFormat="1" applyFont="1" applyBorder="1" applyAlignment="1">
      <alignment vertical="center"/>
    </xf>
    <xf numFmtId="3" fontId="2" fillId="12" borderId="36" xfId="0" applyNumberFormat="1" applyFont="1" applyFill="1" applyBorder="1" applyAlignment="1">
      <alignment vertical="center"/>
    </xf>
    <xf numFmtId="3" fontId="2" fillId="12" borderId="58" xfId="0" applyNumberFormat="1" applyFont="1" applyFill="1" applyBorder="1" applyAlignment="1">
      <alignment vertical="center"/>
    </xf>
    <xf numFmtId="3" fontId="4" fillId="11" borderId="89" xfId="0" applyNumberFormat="1" applyFont="1" applyFill="1" applyBorder="1" applyAlignment="1">
      <alignment vertical="center"/>
    </xf>
    <xf numFmtId="3" fontId="4" fillId="11" borderId="3" xfId="0" applyNumberFormat="1" applyFont="1" applyFill="1" applyBorder="1" applyAlignment="1">
      <alignment vertical="center"/>
    </xf>
    <xf numFmtId="3" fontId="4" fillId="11" borderId="2" xfId="0" applyNumberFormat="1" applyFont="1" applyFill="1" applyBorder="1" applyAlignment="1">
      <alignment vertical="center"/>
    </xf>
    <xf numFmtId="3" fontId="4" fillId="12" borderId="89" xfId="0" applyNumberFormat="1" applyFont="1" applyFill="1" applyBorder="1" applyAlignment="1">
      <alignment vertical="center"/>
    </xf>
    <xf numFmtId="3" fontId="4" fillId="12" borderId="3" xfId="0" applyNumberFormat="1" applyFont="1" applyFill="1" applyBorder="1" applyAlignment="1">
      <alignment vertical="center"/>
    </xf>
    <xf numFmtId="3" fontId="4" fillId="12" borderId="2" xfId="0" applyNumberFormat="1" applyFont="1" applyFill="1" applyBorder="1" applyAlignment="1">
      <alignment vertical="center"/>
    </xf>
    <xf numFmtId="0" fontId="13" fillId="0" borderId="44" xfId="0" applyFont="1" applyBorder="1" applyAlignment="1">
      <alignment horizontal="center" vertical="center" wrapText="1"/>
    </xf>
    <xf numFmtId="0" fontId="13" fillId="0" borderId="45" xfId="0" applyFont="1" applyBorder="1" applyAlignment="1">
      <alignment horizontal="center" vertical="center"/>
    </xf>
    <xf numFmtId="0" fontId="13" fillId="0" borderId="81" xfId="0" applyFont="1" applyBorder="1" applyAlignment="1">
      <alignment horizontal="center" vertical="center"/>
    </xf>
    <xf numFmtId="0" fontId="13" fillId="0" borderId="84" xfId="0" applyFont="1" applyBorder="1" applyAlignment="1">
      <alignment horizontal="center" vertical="center" wrapText="1"/>
    </xf>
    <xf numFmtId="0" fontId="13" fillId="0" borderId="85" xfId="0" applyFont="1" applyBorder="1" applyAlignment="1">
      <alignment horizontal="center" vertical="center" wrapText="1"/>
    </xf>
    <xf numFmtId="0" fontId="13" fillId="0" borderId="86" xfId="0" applyFont="1" applyBorder="1" applyAlignment="1">
      <alignment horizontal="center" vertical="center" wrapText="1"/>
    </xf>
    <xf numFmtId="0" fontId="13" fillId="0" borderId="100" xfId="0" applyFont="1" applyBorder="1" applyAlignment="1">
      <alignment horizontal="center" vertical="center" wrapText="1"/>
    </xf>
    <xf numFmtId="0" fontId="13" fillId="0" borderId="101" xfId="0" applyFont="1" applyBorder="1" applyAlignment="1">
      <alignment horizontal="center" vertical="center"/>
    </xf>
    <xf numFmtId="0" fontId="13" fillId="0" borderId="10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3" fontId="1" fillId="0" borderId="29" xfId="0" applyNumberFormat="1" applyFont="1" applyBorder="1" applyAlignment="1">
      <alignment vertical="center"/>
    </xf>
    <xf numFmtId="3" fontId="1" fillId="0" borderId="90" xfId="0" applyNumberFormat="1" applyFont="1" applyBorder="1" applyAlignment="1">
      <alignment vertical="center"/>
    </xf>
    <xf numFmtId="1" fontId="62" fillId="0" borderId="29" xfId="0" applyNumberFormat="1" applyFont="1" applyBorder="1" applyAlignment="1">
      <alignment horizontal="center" vertical="center"/>
    </xf>
    <xf numFmtId="1" fontId="62" fillId="0" borderId="2" xfId="0" applyNumberFormat="1" applyFont="1" applyBorder="1" applyAlignment="1">
      <alignment horizontal="center" vertical="center"/>
    </xf>
    <xf numFmtId="0" fontId="62" fillId="0" borderId="4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31" xfId="0" applyFont="1" applyBorder="1" applyAlignment="1">
      <alignment horizontal="center" vertical="center"/>
    </xf>
    <xf numFmtId="0" fontId="62" fillId="0" borderId="8" xfId="0" applyFont="1" applyBorder="1" applyAlignment="1">
      <alignment horizontal="center" vertical="center"/>
    </xf>
    <xf numFmtId="0" fontId="62" fillId="0" borderId="87" xfId="0" applyFont="1" applyBorder="1" applyAlignment="1">
      <alignment horizontal="center" vertical="center"/>
    </xf>
    <xf numFmtId="0" fontId="62" fillId="0" borderId="88" xfId="0" applyFont="1" applyBorder="1" applyAlignment="1">
      <alignment horizontal="center" vertical="center"/>
    </xf>
    <xf numFmtId="3" fontId="2" fillId="6" borderId="89" xfId="0" applyNumberFormat="1" applyFont="1" applyFill="1" applyBorder="1" applyAlignment="1">
      <alignment vertical="center"/>
    </xf>
    <xf numFmtId="3" fontId="2" fillId="6" borderId="3" xfId="0" applyNumberFormat="1" applyFont="1" applyFill="1" applyBorder="1" applyAlignment="1">
      <alignment vertical="center"/>
    </xf>
    <xf numFmtId="3" fontId="2" fillId="6" borderId="90" xfId="0" applyNumberFormat="1" applyFont="1" applyFill="1" applyBorder="1" applyAlignment="1">
      <alignment vertical="center"/>
    </xf>
    <xf numFmtId="0" fontId="1" fillId="0" borderId="4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3" fontId="4" fillId="7" borderId="91" xfId="0" applyNumberFormat="1" applyFont="1" applyFill="1" applyBorder="1" applyAlignment="1">
      <alignment vertical="center"/>
    </xf>
    <xf numFmtId="3" fontId="4" fillId="7" borderId="6" xfId="0" applyNumberFormat="1" applyFont="1" applyFill="1" applyBorder="1" applyAlignment="1">
      <alignment vertical="center"/>
    </xf>
    <xf numFmtId="3" fontId="4" fillId="7" borderId="92" xfId="0" applyNumberFormat="1" applyFont="1" applyFill="1" applyBorder="1" applyAlignment="1">
      <alignment vertical="center"/>
    </xf>
    <xf numFmtId="3" fontId="2" fillId="7" borderId="29" xfId="0" applyNumberFormat="1" applyFont="1" applyFill="1" applyBorder="1" applyAlignment="1">
      <alignment vertical="center"/>
    </xf>
    <xf numFmtId="3" fontId="2" fillId="7" borderId="3" xfId="0" applyNumberFormat="1" applyFont="1" applyFill="1" applyBorder="1" applyAlignment="1">
      <alignment vertical="center"/>
    </xf>
    <xf numFmtId="3" fontId="4" fillId="7" borderId="89" xfId="0" applyNumberFormat="1" applyFont="1" applyFill="1" applyBorder="1" applyAlignment="1">
      <alignment vertical="center"/>
    </xf>
    <xf numFmtId="3" fontId="4" fillId="7" borderId="3" xfId="0" applyNumberFormat="1" applyFont="1" applyFill="1" applyBorder="1" applyAlignment="1">
      <alignment vertical="center"/>
    </xf>
    <xf numFmtId="3" fontId="4" fillId="7" borderId="90" xfId="0" applyNumberFormat="1" applyFont="1" applyFill="1" applyBorder="1" applyAlignment="1">
      <alignment vertical="center"/>
    </xf>
    <xf numFmtId="3" fontId="4" fillId="7" borderId="87" xfId="0" applyNumberFormat="1" applyFont="1" applyFill="1" applyBorder="1" applyAlignment="1">
      <alignment vertical="center"/>
    </xf>
    <xf numFmtId="3" fontId="4" fillId="7" borderId="8" xfId="0" applyNumberFormat="1" applyFont="1" applyFill="1" applyBorder="1" applyAlignment="1">
      <alignment vertical="center"/>
    </xf>
    <xf numFmtId="3" fontId="4" fillId="7" borderId="88" xfId="0" applyNumberFormat="1" applyFont="1" applyFill="1" applyBorder="1" applyAlignment="1">
      <alignment vertical="center"/>
    </xf>
    <xf numFmtId="3" fontId="1" fillId="0" borderId="93" xfId="0" applyNumberFormat="1" applyFont="1" applyBorder="1" applyAlignment="1">
      <alignment vertical="center"/>
    </xf>
    <xf numFmtId="3" fontId="1" fillId="0" borderId="50" xfId="0" applyNumberFormat="1" applyFont="1" applyBorder="1" applyAlignment="1">
      <alignment vertical="center"/>
    </xf>
    <xf numFmtId="3" fontId="1" fillId="0" borderId="94" xfId="0" applyNumberFormat="1" applyFont="1" applyBorder="1" applyAlignment="1">
      <alignment vertical="center"/>
    </xf>
    <xf numFmtId="49" fontId="7" fillId="6" borderId="29" xfId="0" applyNumberFormat="1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horizontal="left" vertical="center" wrapText="1"/>
    </xf>
    <xf numFmtId="0" fontId="4" fillId="6" borderId="2" xfId="0" applyFont="1" applyFill="1" applyBorder="1" applyAlignment="1">
      <alignment horizontal="left" vertical="center" wrapText="1"/>
    </xf>
    <xf numFmtId="0" fontId="7" fillId="6" borderId="4" xfId="0" applyFont="1" applyFill="1" applyBorder="1" applyAlignment="1">
      <alignment horizontal="left" vertical="center"/>
    </xf>
    <xf numFmtId="0" fontId="7" fillId="6" borderId="3" xfId="0" applyFont="1" applyFill="1" applyBorder="1" applyAlignment="1">
      <alignment horizontal="left" vertical="center"/>
    </xf>
    <xf numFmtId="3" fontId="2" fillId="6" borderId="29" xfId="0" applyNumberFormat="1" applyFont="1" applyFill="1" applyBorder="1" applyAlignment="1">
      <alignment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2" fillId="6" borderId="4" xfId="0" applyFont="1" applyFill="1" applyBorder="1" applyAlignment="1">
      <alignment horizontal="left" vertical="center"/>
    </xf>
    <xf numFmtId="0" fontId="2" fillId="6" borderId="3" xfId="0" applyFont="1" applyFill="1" applyBorder="1" applyAlignment="1">
      <alignment horizontal="left" vertical="center"/>
    </xf>
    <xf numFmtId="0" fontId="2" fillId="6" borderId="2" xfId="0" applyFont="1" applyFill="1" applyBorder="1" applyAlignment="1">
      <alignment horizontal="left" vertical="center"/>
    </xf>
    <xf numFmtId="167" fontId="7" fillId="6" borderId="4" xfId="0" applyNumberFormat="1" applyFont="1" applyFill="1" applyBorder="1" applyAlignment="1">
      <alignment vertical="center"/>
    </xf>
    <xf numFmtId="167" fontId="7" fillId="6" borderId="3" xfId="0" applyNumberFormat="1" applyFont="1" applyFill="1" applyBorder="1" applyAlignment="1">
      <alignment vertical="center"/>
    </xf>
    <xf numFmtId="3" fontId="2" fillId="7" borderId="91" xfId="0" applyNumberFormat="1" applyFont="1" applyFill="1" applyBorder="1" applyAlignment="1">
      <alignment vertical="center"/>
    </xf>
    <xf numFmtId="3" fontId="2" fillId="7" borderId="6" xfId="0" applyNumberFormat="1" applyFont="1" applyFill="1" applyBorder="1" applyAlignment="1">
      <alignment vertical="center"/>
    </xf>
    <xf numFmtId="3" fontId="2" fillId="7" borderId="92" xfId="0" applyNumberFormat="1" applyFont="1" applyFill="1" applyBorder="1" applyAlignment="1">
      <alignment vertical="center"/>
    </xf>
    <xf numFmtId="3" fontId="2" fillId="4" borderId="0" xfId="0" applyNumberFormat="1" applyFont="1" applyFill="1" applyAlignment="1">
      <alignment vertical="center"/>
    </xf>
    <xf numFmtId="0" fontId="9" fillId="0" borderId="54" xfId="0" applyFont="1" applyBorder="1" applyAlignment="1">
      <alignment horizontal="left" vertical="center" wrapText="1"/>
    </xf>
    <xf numFmtId="0" fontId="9" fillId="0" borderId="55" xfId="0" applyFont="1" applyBorder="1" applyAlignment="1">
      <alignment horizontal="left" vertical="center" wrapText="1"/>
    </xf>
    <xf numFmtId="3" fontId="1" fillId="0" borderId="52" xfId="0" applyNumberFormat="1" applyFont="1" applyBorder="1" applyAlignment="1">
      <alignment vertical="center"/>
    </xf>
    <xf numFmtId="3" fontId="1" fillId="0" borderId="103" xfId="0" applyNumberFormat="1" applyFont="1" applyBorder="1" applyAlignment="1">
      <alignment vertical="center"/>
    </xf>
    <xf numFmtId="3" fontId="1" fillId="0" borderId="60" xfId="0" applyNumberFormat="1" applyFont="1" applyBorder="1" applyAlignment="1">
      <alignment vertical="center"/>
    </xf>
    <xf numFmtId="3" fontId="1" fillId="0" borderId="104" xfId="0" applyNumberFormat="1" applyFont="1" applyBorder="1" applyAlignment="1">
      <alignment vertical="center"/>
    </xf>
    <xf numFmtId="3" fontId="1" fillId="0" borderId="96" xfId="0" applyNumberFormat="1" applyFont="1" applyBorder="1" applyAlignment="1">
      <alignment vertical="center"/>
    </xf>
    <xf numFmtId="0" fontId="4" fillId="7" borderId="4" xfId="0" applyFont="1" applyFill="1" applyBorder="1" applyAlignment="1">
      <alignment horizontal="left" vertical="center"/>
    </xf>
    <xf numFmtId="0" fontId="4" fillId="7" borderId="3" xfId="0" applyFont="1" applyFill="1" applyBorder="1" applyAlignment="1">
      <alignment horizontal="left" vertical="center"/>
    </xf>
    <xf numFmtId="0" fontId="4" fillId="7" borderId="2" xfId="0" applyFont="1" applyFill="1" applyBorder="1" applyAlignment="1">
      <alignment horizontal="left" vertical="center"/>
    </xf>
    <xf numFmtId="0" fontId="7" fillId="7" borderId="4" xfId="0" applyFont="1" applyFill="1" applyBorder="1" applyAlignment="1">
      <alignment horizontal="left" vertical="center" wrapText="1"/>
    </xf>
    <xf numFmtId="0" fontId="7" fillId="7" borderId="3" xfId="0" applyFont="1" applyFill="1" applyBorder="1" applyAlignment="1">
      <alignment horizontal="left" vertical="center" wrapText="1"/>
    </xf>
    <xf numFmtId="3" fontId="2" fillId="7" borderId="89" xfId="0" applyNumberFormat="1" applyFont="1" applyFill="1" applyBorder="1" applyAlignment="1">
      <alignment vertical="center"/>
    </xf>
    <xf numFmtId="3" fontId="2" fillId="7" borderId="90" xfId="0" applyNumberFormat="1" applyFont="1" applyFill="1" applyBorder="1" applyAlignment="1">
      <alignment vertical="center"/>
    </xf>
    <xf numFmtId="49" fontId="7" fillId="7" borderId="35" xfId="0" applyNumberFormat="1" applyFont="1" applyFill="1" applyBorder="1" applyAlignment="1">
      <alignment horizontal="center" vertical="center"/>
    </xf>
    <xf numFmtId="49" fontId="7" fillId="7" borderId="58" xfId="0" applyNumberFormat="1" applyFont="1" applyFill="1" applyBorder="1" applyAlignment="1">
      <alignment horizontal="center" vertical="center"/>
    </xf>
    <xf numFmtId="0" fontId="4" fillId="7" borderId="59" xfId="0" applyFont="1" applyFill="1" applyBorder="1" applyAlignment="1">
      <alignment horizontal="left" vertical="center"/>
    </xf>
    <xf numFmtId="0" fontId="4" fillId="7" borderId="36" xfId="0" applyFont="1" applyFill="1" applyBorder="1" applyAlignment="1">
      <alignment horizontal="left" vertical="center"/>
    </xf>
    <xf numFmtId="0" fontId="4" fillId="7" borderId="58" xfId="0" applyFont="1" applyFill="1" applyBorder="1" applyAlignment="1">
      <alignment horizontal="left" vertical="center"/>
    </xf>
    <xf numFmtId="0" fontId="7" fillId="7" borderId="59" xfId="0" applyFont="1" applyFill="1" applyBorder="1" applyAlignment="1">
      <alignment horizontal="left" vertical="center" wrapText="1"/>
    </xf>
    <xf numFmtId="0" fontId="7" fillId="7" borderId="36" xfId="0" applyFont="1" applyFill="1" applyBorder="1" applyAlignment="1">
      <alignment horizontal="left" vertical="center" wrapText="1"/>
    </xf>
    <xf numFmtId="3" fontId="2" fillId="7" borderId="97" xfId="0" applyNumberFormat="1" applyFont="1" applyFill="1" applyBorder="1" applyAlignment="1">
      <alignment vertical="center"/>
    </xf>
    <xf numFmtId="3" fontId="2" fillId="7" borderId="98" xfId="0" applyNumberFormat="1" applyFont="1" applyFill="1" applyBorder="1" applyAlignment="1">
      <alignment vertical="center"/>
    </xf>
    <xf numFmtId="3" fontId="2" fillId="7" borderId="99" xfId="0" applyNumberFormat="1" applyFont="1" applyFill="1" applyBorder="1" applyAlignment="1">
      <alignment vertical="center"/>
    </xf>
    <xf numFmtId="3" fontId="2" fillId="7" borderId="35" xfId="0" applyNumberFormat="1" applyFont="1" applyFill="1" applyBorder="1" applyAlignment="1">
      <alignment vertical="center"/>
    </xf>
    <xf numFmtId="3" fontId="2" fillId="7" borderId="36" xfId="0" applyNumberFormat="1" applyFont="1" applyFill="1" applyBorder="1" applyAlignment="1">
      <alignment vertical="center"/>
    </xf>
    <xf numFmtId="49" fontId="9" fillId="0" borderId="52" xfId="0" applyNumberFormat="1" applyFont="1" applyBorder="1" applyAlignment="1">
      <alignment horizontal="center" vertical="center"/>
    </xf>
    <xf numFmtId="49" fontId="9" fillId="0" borderId="53" xfId="0" applyNumberFormat="1" applyFont="1" applyBorder="1" applyAlignment="1">
      <alignment horizontal="center" vertical="center"/>
    </xf>
    <xf numFmtId="0" fontId="3" fillId="0" borderId="54" xfId="0" applyFont="1" applyBorder="1" applyAlignment="1">
      <alignment horizontal="left" vertical="center"/>
    </xf>
    <xf numFmtId="0" fontId="3" fillId="0" borderId="55" xfId="0" applyFont="1" applyBorder="1" applyAlignment="1">
      <alignment horizontal="left" vertical="center"/>
    </xf>
    <xf numFmtId="0" fontId="3" fillId="0" borderId="53" xfId="0" applyFont="1" applyBorder="1" applyAlignment="1">
      <alignment horizontal="left" vertical="center"/>
    </xf>
    <xf numFmtId="3" fontId="1" fillId="5" borderId="5" xfId="0" applyNumberFormat="1" applyFont="1" applyFill="1" applyBorder="1" applyAlignment="1" applyProtection="1">
      <alignment horizontal="right" vertical="center"/>
      <protection locked="0"/>
    </xf>
    <xf numFmtId="3" fontId="1" fillId="5" borderId="6" xfId="0" applyNumberFormat="1" applyFont="1" applyFill="1" applyBorder="1" applyAlignment="1" applyProtection="1">
      <alignment horizontal="right" vertical="center"/>
      <protection locked="0"/>
    </xf>
    <xf numFmtId="3" fontId="1" fillId="5" borderId="7" xfId="0" applyNumberFormat="1" applyFont="1" applyFill="1" applyBorder="1" applyAlignment="1" applyProtection="1">
      <alignment horizontal="right" vertical="center"/>
      <protection locked="0"/>
    </xf>
    <xf numFmtId="3" fontId="1" fillId="5" borderId="9" xfId="0" applyNumberFormat="1" applyFont="1" applyFill="1" applyBorder="1" applyAlignment="1" applyProtection="1">
      <alignment horizontal="right" vertical="center"/>
      <protection locked="0"/>
    </xf>
    <xf numFmtId="3" fontId="1" fillId="5" borderId="8" xfId="0" applyNumberFormat="1" applyFont="1" applyFill="1" applyBorder="1" applyAlignment="1" applyProtection="1">
      <alignment horizontal="right" vertical="center"/>
      <protection locked="0"/>
    </xf>
    <xf numFmtId="3" fontId="1" fillId="5" borderId="10" xfId="0" applyNumberFormat="1" applyFont="1" applyFill="1" applyBorder="1" applyAlignment="1" applyProtection="1">
      <alignment horizontal="right" vertical="center"/>
      <protection locked="0"/>
    </xf>
    <xf numFmtId="3" fontId="11" fillId="5" borderId="4" xfId="0" applyNumberFormat="1" applyFont="1" applyFill="1" applyBorder="1" applyAlignment="1" applyProtection="1">
      <alignment horizontal="center" vertical="center"/>
      <protection locked="0"/>
    </xf>
    <xf numFmtId="3" fontId="11" fillId="5" borderId="3" xfId="0" applyNumberFormat="1" applyFont="1" applyFill="1" applyBorder="1" applyAlignment="1" applyProtection="1">
      <alignment horizontal="center" vertical="center"/>
      <protection locked="0"/>
    </xf>
    <xf numFmtId="3" fontId="11" fillId="5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49" fontId="14" fillId="0" borderId="29" xfId="0" applyNumberFormat="1" applyFont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left" vertical="center" wrapText="1"/>
    </xf>
    <xf numFmtId="0" fontId="23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3" fontId="11" fillId="0" borderId="4" xfId="0" applyNumberFormat="1" applyFont="1" applyBorder="1" applyAlignment="1" applyProtection="1">
      <alignment horizontal="right" vertical="center"/>
      <protection locked="0"/>
    </xf>
    <xf numFmtId="3" fontId="11" fillId="0" borderId="3" xfId="0" applyNumberFormat="1" applyFont="1" applyBorder="1" applyAlignment="1" applyProtection="1">
      <alignment horizontal="right" vertical="center"/>
      <protection locked="0"/>
    </xf>
    <xf numFmtId="3" fontId="11" fillId="0" borderId="2" xfId="0" applyNumberFormat="1" applyFont="1" applyBorder="1" applyAlignment="1" applyProtection="1">
      <alignment horizontal="right" vertical="center"/>
      <protection locked="0"/>
    </xf>
    <xf numFmtId="0" fontId="23" fillId="0" borderId="4" xfId="0" applyFont="1" applyBorder="1" applyAlignment="1">
      <alignment horizontal="right" vertical="center" wrapText="1"/>
    </xf>
    <xf numFmtId="0" fontId="23" fillId="0" borderId="3" xfId="0" applyFont="1" applyBorder="1" applyAlignment="1">
      <alignment horizontal="right" vertical="center" wrapText="1"/>
    </xf>
    <xf numFmtId="0" fontId="7" fillId="0" borderId="2" xfId="0" applyFont="1" applyBorder="1" applyAlignment="1">
      <alignment horizontal="left" vertical="center"/>
    </xf>
    <xf numFmtId="9" fontId="11" fillId="5" borderId="30" xfId="0" quotePrefix="1" applyNumberFormat="1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 applyProtection="1">
      <alignment horizontal="right" vertical="center"/>
      <protection locked="0"/>
    </xf>
    <xf numFmtId="3" fontId="2" fillId="6" borderId="3" xfId="0" applyNumberFormat="1" applyFont="1" applyFill="1" applyBorder="1" applyAlignment="1" applyProtection="1">
      <alignment horizontal="right" vertical="center"/>
      <protection locked="0"/>
    </xf>
    <xf numFmtId="3" fontId="2" fillId="6" borderId="2" xfId="0" applyNumberFormat="1" applyFont="1" applyFill="1" applyBorder="1" applyAlignment="1" applyProtection="1">
      <alignment horizontal="right" vertical="center"/>
      <protection locked="0"/>
    </xf>
    <xf numFmtId="0" fontId="14" fillId="0" borderId="2" xfId="0" applyFont="1" applyBorder="1" applyAlignment="1">
      <alignment horizontal="left" vertical="center"/>
    </xf>
    <xf numFmtId="0" fontId="23" fillId="0" borderId="2" xfId="0" applyFont="1" applyBorder="1" applyAlignment="1">
      <alignment horizontal="right" vertical="center" wrapText="1"/>
    </xf>
    <xf numFmtId="3" fontId="59" fillId="0" borderId="4" xfId="0" applyNumberFormat="1" applyFont="1" applyBorder="1" applyAlignment="1" applyProtection="1">
      <alignment horizontal="right" vertical="center"/>
      <protection locked="0"/>
    </xf>
    <xf numFmtId="3" fontId="59" fillId="0" borderId="3" xfId="0" applyNumberFormat="1" applyFont="1" applyBorder="1" applyAlignment="1" applyProtection="1">
      <alignment horizontal="right" vertical="center"/>
      <protection locked="0"/>
    </xf>
    <xf numFmtId="3" fontId="59" fillId="0" borderId="2" xfId="0" applyNumberFormat="1" applyFont="1" applyBorder="1" applyAlignment="1" applyProtection="1">
      <alignment horizontal="right" vertical="center"/>
      <protection locked="0"/>
    </xf>
    <xf numFmtId="0" fontId="23" fillId="0" borderId="2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top"/>
    </xf>
    <xf numFmtId="166" fontId="47" fillId="0" borderId="31" xfId="0" applyNumberFormat="1" applyFont="1" applyBorder="1" applyAlignment="1">
      <alignment horizontal="center" vertical="center"/>
    </xf>
    <xf numFmtId="0" fontId="48" fillId="0" borderId="8" xfId="0" applyFont="1" applyBorder="1"/>
    <xf numFmtId="0" fontId="48" fillId="0" borderId="32" xfId="0" applyFont="1" applyBorder="1"/>
    <xf numFmtId="3" fontId="1" fillId="6" borderId="4" xfId="0" applyNumberFormat="1" applyFont="1" applyFill="1" applyBorder="1" applyAlignment="1" applyProtection="1">
      <alignment horizontal="right" vertical="center"/>
      <protection locked="0"/>
    </xf>
    <xf numFmtId="3" fontId="1" fillId="6" borderId="3" xfId="0" applyNumberFormat="1" applyFont="1" applyFill="1" applyBorder="1" applyAlignment="1" applyProtection="1">
      <alignment horizontal="right" vertical="center"/>
      <protection locked="0"/>
    </xf>
    <xf numFmtId="3" fontId="1" fillId="6" borderId="2" xfId="0" applyNumberFormat="1" applyFont="1" applyFill="1" applyBorder="1" applyAlignment="1" applyProtection="1">
      <alignment horizontal="right" vertical="center"/>
      <protection locked="0"/>
    </xf>
    <xf numFmtId="3" fontId="2" fillId="8" borderId="4" xfId="0" applyNumberFormat="1" applyFont="1" applyFill="1" applyBorder="1" applyAlignment="1" applyProtection="1">
      <alignment horizontal="right" vertical="center"/>
      <protection locked="0"/>
    </xf>
    <xf numFmtId="3" fontId="2" fillId="8" borderId="3" xfId="0" applyNumberFormat="1" applyFont="1" applyFill="1" applyBorder="1" applyAlignment="1" applyProtection="1">
      <alignment horizontal="right" vertical="center"/>
      <protection locked="0"/>
    </xf>
    <xf numFmtId="3" fontId="2" fillId="8" borderId="2" xfId="0" applyNumberFormat="1" applyFont="1" applyFill="1" applyBorder="1" applyAlignment="1" applyProtection="1">
      <alignment horizontal="right" vertical="center"/>
      <protection locked="0"/>
    </xf>
    <xf numFmtId="0" fontId="10" fillId="0" borderId="4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3" fontId="11" fillId="5" borderId="4" xfId="0" applyNumberFormat="1" applyFont="1" applyFill="1" applyBorder="1" applyAlignment="1" applyProtection="1">
      <alignment vertical="center"/>
      <protection locked="0"/>
    </xf>
    <xf numFmtId="3" fontId="11" fillId="5" borderId="3" xfId="0" applyNumberFormat="1" applyFont="1" applyFill="1" applyBorder="1" applyAlignment="1" applyProtection="1">
      <alignment vertical="center"/>
      <protection locked="0"/>
    </xf>
    <xf numFmtId="3" fontId="11" fillId="5" borderId="2" xfId="0" applyNumberFormat="1" applyFont="1" applyFill="1" applyBorder="1" applyAlignment="1" applyProtection="1">
      <alignment vertical="center"/>
      <protection locked="0"/>
    </xf>
    <xf numFmtId="3" fontId="1" fillId="5" borderId="4" xfId="0" applyNumberFormat="1" applyFont="1" applyFill="1" applyBorder="1" applyAlignment="1" applyProtection="1">
      <alignment vertical="center"/>
      <protection locked="0"/>
    </xf>
    <xf numFmtId="3" fontId="1" fillId="5" borderId="3" xfId="0" applyNumberFormat="1" applyFont="1" applyFill="1" applyBorder="1" applyAlignment="1" applyProtection="1">
      <alignment vertical="center"/>
      <protection locked="0"/>
    </xf>
    <xf numFmtId="3" fontId="1" fillId="5" borderId="2" xfId="0" applyNumberFormat="1" applyFont="1" applyFill="1" applyBorder="1" applyAlignment="1" applyProtection="1">
      <alignment vertical="center"/>
      <protection locked="0"/>
    </xf>
    <xf numFmtId="3" fontId="1" fillId="0" borderId="4" xfId="0" applyNumberFormat="1" applyFont="1" applyBorder="1" applyAlignment="1" applyProtection="1">
      <alignment vertical="center"/>
      <protection locked="0"/>
    </xf>
    <xf numFmtId="3" fontId="1" fillId="0" borderId="3" xfId="0" applyNumberFormat="1" applyFont="1" applyBorder="1" applyAlignment="1" applyProtection="1">
      <alignment vertical="center"/>
      <protection locked="0"/>
    </xf>
    <xf numFmtId="3" fontId="1" fillId="0" borderId="2" xfId="0" applyNumberFormat="1" applyFont="1" applyBorder="1" applyAlignment="1" applyProtection="1">
      <alignment vertical="center"/>
      <protection locked="0"/>
    </xf>
    <xf numFmtId="3" fontId="2" fillId="5" borderId="4" xfId="0" applyNumberFormat="1" applyFont="1" applyFill="1" applyBorder="1" applyAlignment="1" applyProtection="1">
      <alignment horizontal="right" vertical="center"/>
      <protection locked="0"/>
    </xf>
    <xf numFmtId="3" fontId="2" fillId="5" borderId="3" xfId="0" applyNumberFormat="1" applyFont="1" applyFill="1" applyBorder="1" applyAlignment="1" applyProtection="1">
      <alignment horizontal="right" vertical="center"/>
      <protection locked="0"/>
    </xf>
    <xf numFmtId="3" fontId="2" fillId="5" borderId="2" xfId="0" applyNumberFormat="1" applyFont="1" applyFill="1" applyBorder="1" applyAlignment="1" applyProtection="1">
      <alignment horizontal="right" vertical="center"/>
      <protection locked="0"/>
    </xf>
    <xf numFmtId="3" fontId="2" fillId="0" borderId="4" xfId="0" applyNumberFormat="1" applyFont="1" applyBorder="1" applyAlignment="1" applyProtection="1">
      <alignment horizontal="right" vertical="center"/>
      <protection locked="0"/>
    </xf>
    <xf numFmtId="3" fontId="2" fillId="0" borderId="3" xfId="0" applyNumberFormat="1" applyFont="1" applyBorder="1" applyAlignment="1" applyProtection="1">
      <alignment horizontal="right" vertical="center"/>
      <protection locked="0"/>
    </xf>
    <xf numFmtId="3" fontId="2" fillId="0" borderId="2" xfId="0" applyNumberFormat="1" applyFont="1" applyBorder="1" applyAlignment="1" applyProtection="1">
      <alignment horizontal="right" vertical="center"/>
      <protection locked="0"/>
    </xf>
    <xf numFmtId="3" fontId="11" fillId="5" borderId="4" xfId="0" applyNumberFormat="1" applyFont="1" applyFill="1" applyBorder="1" applyAlignment="1" applyProtection="1">
      <alignment horizontal="right" vertical="center"/>
      <protection locked="0"/>
    </xf>
    <xf numFmtId="3" fontId="11" fillId="5" borderId="3" xfId="0" applyNumberFormat="1" applyFont="1" applyFill="1" applyBorder="1" applyAlignment="1" applyProtection="1">
      <alignment horizontal="right" vertical="center"/>
      <protection locked="0"/>
    </xf>
    <xf numFmtId="3" fontId="11" fillId="5" borderId="2" xfId="0" applyNumberFormat="1" applyFont="1" applyFill="1" applyBorder="1" applyAlignment="1" applyProtection="1">
      <alignment horizontal="right" vertical="center"/>
      <protection locked="0"/>
    </xf>
    <xf numFmtId="3" fontId="1" fillId="5" borderId="4" xfId="0" applyNumberFormat="1" applyFont="1" applyFill="1" applyBorder="1" applyAlignment="1" applyProtection="1">
      <alignment horizontal="right" vertical="center"/>
      <protection locked="0"/>
    </xf>
    <xf numFmtId="3" fontId="1" fillId="5" borderId="3" xfId="0" applyNumberFormat="1" applyFont="1" applyFill="1" applyBorder="1" applyAlignment="1" applyProtection="1">
      <alignment horizontal="right" vertical="center"/>
      <protection locked="0"/>
    </xf>
    <xf numFmtId="3" fontId="1" fillId="5" borderId="2" xfId="0" applyNumberFormat="1" applyFont="1" applyFill="1" applyBorder="1" applyAlignment="1" applyProtection="1">
      <alignment horizontal="right" vertical="center"/>
      <protection locked="0"/>
    </xf>
    <xf numFmtId="3" fontId="2" fillId="7" borderId="4" xfId="0" applyNumberFormat="1" applyFont="1" applyFill="1" applyBorder="1" applyAlignment="1">
      <alignment horizontal="right" vertical="center"/>
    </xf>
    <xf numFmtId="3" fontId="2" fillId="7" borderId="3" xfId="0" applyNumberFormat="1" applyFont="1" applyFill="1" applyBorder="1" applyAlignment="1">
      <alignment horizontal="right" vertical="center"/>
    </xf>
    <xf numFmtId="3" fontId="2" fillId="7" borderId="2" xfId="0" applyNumberFormat="1" applyFont="1" applyFill="1" applyBorder="1" applyAlignment="1">
      <alignment horizontal="right" vertical="center"/>
    </xf>
    <xf numFmtId="3" fontId="1" fillId="8" borderId="4" xfId="0" applyNumberFormat="1" applyFont="1" applyFill="1" applyBorder="1" applyAlignment="1" applyProtection="1">
      <alignment horizontal="right" vertical="center"/>
      <protection locked="0"/>
    </xf>
    <xf numFmtId="3" fontId="1" fillId="8" borderId="3" xfId="0" applyNumberFormat="1" applyFont="1" applyFill="1" applyBorder="1" applyAlignment="1" applyProtection="1">
      <alignment horizontal="right" vertical="center"/>
      <protection locked="0"/>
    </xf>
    <xf numFmtId="3" fontId="1" fillId="8" borderId="2" xfId="0" applyNumberFormat="1" applyFont="1" applyFill="1" applyBorder="1" applyAlignment="1" applyProtection="1">
      <alignment horizontal="right" vertical="center"/>
      <protection locked="0"/>
    </xf>
    <xf numFmtId="0" fontId="10" fillId="7" borderId="4" xfId="0" applyFont="1" applyFill="1" applyBorder="1" applyAlignment="1">
      <alignment horizontal="left" vertical="center" wrapText="1"/>
    </xf>
    <xf numFmtId="0" fontId="10" fillId="7" borderId="3" xfId="0" applyFont="1" applyFill="1" applyBorder="1" applyAlignment="1">
      <alignment horizontal="left" vertical="center" wrapText="1"/>
    </xf>
    <xf numFmtId="3" fontId="36" fillId="9" borderId="4" xfId="0" applyNumberFormat="1" applyFont="1" applyFill="1" applyBorder="1" applyAlignment="1">
      <alignment horizontal="right" vertical="center"/>
    </xf>
    <xf numFmtId="3" fontId="36" fillId="9" borderId="3" xfId="0" applyNumberFormat="1" applyFont="1" applyFill="1" applyBorder="1" applyAlignment="1">
      <alignment horizontal="right" vertical="center"/>
    </xf>
    <xf numFmtId="3" fontId="36" fillId="9" borderId="2" xfId="0" applyNumberFormat="1" applyFont="1" applyFill="1" applyBorder="1" applyAlignment="1">
      <alignment horizontal="right" vertical="center"/>
    </xf>
    <xf numFmtId="9" fontId="4" fillId="9" borderId="4" xfId="0" applyNumberFormat="1" applyFont="1" applyFill="1" applyBorder="1" applyAlignment="1">
      <alignment horizontal="center" vertical="center"/>
    </xf>
    <xf numFmtId="9" fontId="4" fillId="9" borderId="30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3" fontId="5" fillId="6" borderId="4" xfId="0" applyNumberFormat="1" applyFont="1" applyFill="1" applyBorder="1" applyAlignment="1" applyProtection="1">
      <alignment horizontal="right" vertical="center"/>
      <protection locked="0"/>
    </xf>
    <xf numFmtId="3" fontId="5" fillId="6" borderId="3" xfId="0" applyNumberFormat="1" applyFont="1" applyFill="1" applyBorder="1" applyAlignment="1" applyProtection="1">
      <alignment horizontal="right" vertical="center"/>
      <protection locked="0"/>
    </xf>
    <xf numFmtId="3" fontId="5" fillId="6" borderId="2" xfId="0" applyNumberFormat="1" applyFont="1" applyFill="1" applyBorder="1" applyAlignment="1" applyProtection="1">
      <alignment horizontal="right" vertical="center"/>
      <protection locked="0"/>
    </xf>
    <xf numFmtId="3" fontId="5" fillId="0" borderId="4" xfId="0" applyNumberFormat="1" applyFont="1" applyBorder="1" applyAlignment="1" applyProtection="1">
      <alignment horizontal="right" vertical="center"/>
      <protection locked="0"/>
    </xf>
    <xf numFmtId="3" fontId="5" fillId="0" borderId="3" xfId="0" applyNumberFormat="1" applyFont="1" applyBorder="1" applyAlignment="1" applyProtection="1">
      <alignment horizontal="right" vertical="center"/>
      <protection locked="0"/>
    </xf>
    <xf numFmtId="3" fontId="5" fillId="0" borderId="2" xfId="0" applyNumberFormat="1" applyFont="1" applyBorder="1" applyAlignment="1" applyProtection="1">
      <alignment horizontal="right" vertical="center"/>
      <protection locked="0"/>
    </xf>
    <xf numFmtId="167" fontId="10" fillId="0" borderId="4" xfId="0" applyNumberFormat="1" applyFont="1" applyBorder="1" applyAlignment="1">
      <alignment vertical="center"/>
    </xf>
    <xf numFmtId="167" fontId="10" fillId="0" borderId="3" xfId="0" applyNumberFormat="1" applyFont="1" applyBorder="1" applyAlignment="1">
      <alignment vertical="center"/>
    </xf>
    <xf numFmtId="167" fontId="7" fillId="0" borderId="2" xfId="0" applyNumberFormat="1" applyFont="1" applyBorder="1" applyAlignment="1">
      <alignment vertical="center"/>
    </xf>
    <xf numFmtId="3" fontId="1" fillId="0" borderId="1" xfId="0" applyNumberFormat="1" applyFont="1" applyBorder="1" applyAlignment="1" applyProtection="1">
      <alignment horizontal="right" vertical="center"/>
      <protection locked="0"/>
    </xf>
    <xf numFmtId="49" fontId="7" fillId="7" borderId="29" xfId="0" quotePrefix="1" applyNumberFormat="1" applyFont="1" applyFill="1" applyBorder="1" applyAlignment="1">
      <alignment horizontal="center" vertical="center"/>
    </xf>
    <xf numFmtId="49" fontId="7" fillId="7" borderId="2" xfId="0" quotePrefix="1" applyNumberFormat="1" applyFont="1" applyFill="1" applyBorder="1" applyAlignment="1">
      <alignment horizontal="center" vertical="center"/>
    </xf>
    <xf numFmtId="167" fontId="10" fillId="7" borderId="4" xfId="0" applyNumberFormat="1" applyFont="1" applyFill="1" applyBorder="1" applyAlignment="1">
      <alignment vertical="center"/>
    </xf>
    <xf numFmtId="167" fontId="10" fillId="7" borderId="3" xfId="0" applyNumberFormat="1" applyFont="1" applyFill="1" applyBorder="1" applyAlignment="1">
      <alignment vertical="center"/>
    </xf>
    <xf numFmtId="3" fontId="2" fillId="8" borderId="1" xfId="0" applyNumberFormat="1" applyFont="1" applyFill="1" applyBorder="1" applyAlignment="1" applyProtection="1">
      <alignment horizontal="right" vertical="center"/>
      <protection locked="0"/>
    </xf>
    <xf numFmtId="3" fontId="2" fillId="7" borderId="1" xfId="0" applyNumberFormat="1" applyFont="1" applyFill="1" applyBorder="1" applyAlignment="1">
      <alignment horizontal="right" vertical="center"/>
    </xf>
    <xf numFmtId="3" fontId="2" fillId="0" borderId="1" xfId="0" applyNumberFormat="1" applyFont="1" applyBorder="1" applyAlignment="1" applyProtection="1">
      <alignment horizontal="right" vertical="center"/>
      <protection locked="0"/>
    </xf>
    <xf numFmtId="0" fontId="4" fillId="7" borderId="54" xfId="0" applyFont="1" applyFill="1" applyBorder="1" applyAlignment="1">
      <alignment horizontal="left" vertical="center"/>
    </xf>
    <xf numFmtId="0" fontId="4" fillId="7" borderId="55" xfId="0" applyFont="1" applyFill="1" applyBorder="1" applyAlignment="1">
      <alignment horizontal="left" vertical="center"/>
    </xf>
    <xf numFmtId="0" fontId="4" fillId="7" borderId="53" xfId="0" applyFont="1" applyFill="1" applyBorder="1" applyAlignment="1">
      <alignment horizontal="left" vertical="center"/>
    </xf>
    <xf numFmtId="0" fontId="7" fillId="7" borderId="54" xfId="0" applyFont="1" applyFill="1" applyBorder="1" applyAlignment="1">
      <alignment horizontal="left" vertical="center" wrapText="1"/>
    </xf>
    <xf numFmtId="0" fontId="7" fillId="7" borderId="55" xfId="0" applyFont="1" applyFill="1" applyBorder="1" applyAlignment="1">
      <alignment horizontal="left" vertical="center" wrapText="1"/>
    </xf>
    <xf numFmtId="3" fontId="2" fillId="7" borderId="41" xfId="0" applyNumberFormat="1" applyFont="1" applyFill="1" applyBorder="1" applyAlignment="1">
      <alignment horizontal="right" vertical="center"/>
    </xf>
    <xf numFmtId="3" fontId="2" fillId="9" borderId="57" xfId="0" applyNumberFormat="1" applyFont="1" applyFill="1" applyBorder="1" applyAlignment="1">
      <alignment horizontal="right" vertical="center"/>
    </xf>
    <xf numFmtId="9" fontId="2" fillId="9" borderId="9" xfId="0" applyNumberFormat="1" applyFont="1" applyFill="1" applyBorder="1" applyAlignment="1">
      <alignment horizontal="center" vertical="center"/>
    </xf>
    <xf numFmtId="9" fontId="2" fillId="9" borderId="10" xfId="0" applyNumberFormat="1" applyFont="1" applyFill="1" applyBorder="1" applyAlignment="1">
      <alignment horizontal="center" vertical="center"/>
    </xf>
    <xf numFmtId="9" fontId="2" fillId="7" borderId="54" xfId="0" applyNumberFormat="1" applyFont="1" applyFill="1" applyBorder="1" applyAlignment="1">
      <alignment horizontal="center" vertical="center"/>
    </xf>
    <xf numFmtId="9" fontId="2" fillId="7" borderId="56" xfId="0" applyNumberFormat="1" applyFont="1" applyFill="1" applyBorder="1" applyAlignment="1">
      <alignment horizontal="center" vertical="center"/>
    </xf>
    <xf numFmtId="49" fontId="7" fillId="9" borderId="9" xfId="0" applyNumberFormat="1" applyFont="1" applyFill="1" applyBorder="1" applyAlignment="1">
      <alignment horizontal="center" vertical="center"/>
    </xf>
    <xf numFmtId="49" fontId="7" fillId="9" borderId="10" xfId="0" applyNumberFormat="1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left" vertical="center"/>
    </xf>
    <xf numFmtId="0" fontId="4" fillId="9" borderId="8" xfId="0" applyFont="1" applyFill="1" applyBorder="1" applyAlignment="1">
      <alignment horizontal="left" vertical="center"/>
    </xf>
    <xf numFmtId="0" fontId="4" fillId="9" borderId="10" xfId="0" applyFont="1" applyFill="1" applyBorder="1" applyAlignment="1">
      <alignment horizontal="left" vertical="center"/>
    </xf>
    <xf numFmtId="0" fontId="7" fillId="9" borderId="9" xfId="0" applyFont="1" applyFill="1" applyBorder="1" applyAlignment="1">
      <alignment horizontal="left" vertical="center" wrapText="1"/>
    </xf>
    <xf numFmtId="0" fontId="7" fillId="9" borderId="8" xfId="0" applyFont="1" applyFill="1" applyBorder="1" applyAlignment="1">
      <alignment horizontal="left" vertical="center" wrapText="1"/>
    </xf>
    <xf numFmtId="49" fontId="7" fillId="7" borderId="52" xfId="0" quotePrefix="1" applyNumberFormat="1" applyFont="1" applyFill="1" applyBorder="1" applyAlignment="1">
      <alignment horizontal="center" vertical="center"/>
    </xf>
    <xf numFmtId="49" fontId="7" fillId="7" borderId="53" xfId="0" quotePrefix="1" applyNumberFormat="1" applyFont="1" applyFill="1" applyBorder="1" applyAlignment="1">
      <alignment horizontal="center" vertical="center"/>
    </xf>
    <xf numFmtId="0" fontId="65" fillId="4" borderId="0" xfId="0" applyFont="1" applyFill="1" applyAlignment="1">
      <alignment horizontal="left" vertical="center" wrapText="1"/>
    </xf>
    <xf numFmtId="3" fontId="66" fillId="4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 applyProtection="1">
      <alignment horizontal="right" vertical="center"/>
      <protection locked="0"/>
    </xf>
    <xf numFmtId="9" fontId="11" fillId="0" borderId="4" xfId="0" applyNumberFormat="1" applyFont="1" applyBorder="1" applyAlignment="1">
      <alignment horizontal="center" vertical="center"/>
    </xf>
    <xf numFmtId="9" fontId="11" fillId="0" borderId="30" xfId="0" applyNumberFormat="1" applyFont="1" applyBorder="1" applyAlignment="1">
      <alignment horizontal="center" vertical="center"/>
    </xf>
    <xf numFmtId="166" fontId="10" fillId="10" borderId="46" xfId="0" applyNumberFormat="1" applyFont="1" applyFill="1" applyBorder="1" applyAlignment="1">
      <alignment horizontal="center" vertical="center"/>
    </xf>
    <xf numFmtId="0" fontId="6" fillId="10" borderId="47" xfId="0" applyFont="1" applyFill="1" applyBorder="1"/>
    <xf numFmtId="0" fontId="6" fillId="10" borderId="48" xfId="0" applyFont="1" applyFill="1" applyBorder="1"/>
    <xf numFmtId="3" fontId="2" fillId="10" borderId="4" xfId="0" applyNumberFormat="1" applyFont="1" applyFill="1" applyBorder="1" applyAlignment="1" applyProtection="1">
      <alignment horizontal="right" vertical="center"/>
      <protection locked="0"/>
    </xf>
    <xf numFmtId="3" fontId="2" fillId="10" borderId="3" xfId="0" applyNumberFormat="1" applyFont="1" applyFill="1" applyBorder="1" applyAlignment="1" applyProtection="1">
      <alignment horizontal="right" vertical="center"/>
      <protection locked="0"/>
    </xf>
    <xf numFmtId="3" fontId="2" fillId="10" borderId="2" xfId="0" applyNumberFormat="1" applyFont="1" applyFill="1" applyBorder="1" applyAlignment="1" applyProtection="1">
      <alignment horizontal="right" vertical="center"/>
      <protection locked="0"/>
    </xf>
    <xf numFmtId="3" fontId="19" fillId="11" borderId="4" xfId="0" applyNumberFormat="1" applyFont="1" applyFill="1" applyBorder="1" applyAlignment="1">
      <alignment horizontal="right" vertical="center"/>
    </xf>
    <xf numFmtId="3" fontId="19" fillId="11" borderId="3" xfId="0" applyNumberFormat="1" applyFont="1" applyFill="1" applyBorder="1" applyAlignment="1">
      <alignment horizontal="right" vertical="center"/>
    </xf>
    <xf numFmtId="3" fontId="19" fillId="11" borderId="2" xfId="0" applyNumberFormat="1" applyFont="1" applyFill="1" applyBorder="1" applyAlignment="1">
      <alignment horizontal="right" vertical="center"/>
    </xf>
    <xf numFmtId="3" fontId="19" fillId="0" borderId="4" xfId="0" applyNumberFormat="1" applyFont="1" applyBorder="1" applyAlignment="1">
      <alignment horizontal="right" vertical="center"/>
    </xf>
    <xf numFmtId="3" fontId="19" fillId="0" borderId="3" xfId="0" applyNumberFormat="1" applyFont="1" applyBorder="1" applyAlignment="1">
      <alignment horizontal="right" vertical="center"/>
    </xf>
    <xf numFmtId="3" fontId="19" fillId="0" borderId="2" xfId="0" applyNumberFormat="1" applyFont="1" applyBorder="1" applyAlignment="1">
      <alignment horizontal="right" vertical="center"/>
    </xf>
    <xf numFmtId="9" fontId="2" fillId="11" borderId="4" xfId="0" applyNumberFormat="1" applyFont="1" applyFill="1" applyBorder="1" applyAlignment="1">
      <alignment horizontal="center" vertical="center"/>
    </xf>
    <xf numFmtId="9" fontId="2" fillId="11" borderId="30" xfId="0" applyNumberFormat="1" applyFont="1" applyFill="1" applyBorder="1" applyAlignment="1">
      <alignment horizontal="center" vertical="center"/>
    </xf>
    <xf numFmtId="3" fontId="10" fillId="11" borderId="4" xfId="0" applyNumberFormat="1" applyFont="1" applyFill="1" applyBorder="1" applyAlignment="1">
      <alignment horizontal="right" vertical="center"/>
    </xf>
    <xf numFmtId="3" fontId="10" fillId="11" borderId="3" xfId="0" applyNumberFormat="1" applyFont="1" applyFill="1" applyBorder="1" applyAlignment="1">
      <alignment horizontal="right" vertical="center"/>
    </xf>
    <xf numFmtId="3" fontId="10" fillId="11" borderId="2" xfId="0" applyNumberFormat="1" applyFont="1" applyFill="1" applyBorder="1" applyAlignment="1">
      <alignment horizontal="right" vertical="center"/>
    </xf>
    <xf numFmtId="49" fontId="7" fillId="11" borderId="29" xfId="0" applyNumberFormat="1" applyFont="1" applyFill="1" applyBorder="1" applyAlignment="1">
      <alignment horizontal="center" vertical="center"/>
    </xf>
    <xf numFmtId="49" fontId="7" fillId="11" borderId="2" xfId="0" applyNumberFormat="1" applyFont="1" applyFill="1" applyBorder="1" applyAlignment="1">
      <alignment horizontal="center" vertical="center"/>
    </xf>
    <xf numFmtId="0" fontId="4" fillId="11" borderId="4" xfId="0" applyFont="1" applyFill="1" applyBorder="1" applyAlignment="1">
      <alignment horizontal="left" vertical="center" wrapText="1"/>
    </xf>
    <xf numFmtId="0" fontId="4" fillId="11" borderId="3" xfId="0" applyFont="1" applyFill="1" applyBorder="1" applyAlignment="1">
      <alignment horizontal="left" vertical="center" wrapText="1"/>
    </xf>
    <xf numFmtId="0" fontId="4" fillId="11" borderId="2" xfId="0" applyFont="1" applyFill="1" applyBorder="1" applyAlignment="1">
      <alignment horizontal="left" vertical="center" wrapText="1"/>
    </xf>
    <xf numFmtId="0" fontId="10" fillId="11" borderId="4" xfId="0" applyFont="1" applyFill="1" applyBorder="1" applyAlignment="1">
      <alignment horizontal="left" vertical="center"/>
    </xf>
    <xf numFmtId="0" fontId="10" fillId="11" borderId="3" xfId="0" applyFont="1" applyFill="1" applyBorder="1" applyAlignment="1">
      <alignment horizontal="left" vertical="center"/>
    </xf>
    <xf numFmtId="3" fontId="2" fillId="10" borderId="4" xfId="0" applyNumberFormat="1" applyFont="1" applyFill="1" applyBorder="1" applyAlignment="1">
      <alignment horizontal="right" vertical="center"/>
    </xf>
    <xf numFmtId="3" fontId="2" fillId="10" borderId="3" xfId="0" applyNumberFormat="1" applyFont="1" applyFill="1" applyBorder="1" applyAlignment="1">
      <alignment horizontal="right" vertical="center"/>
    </xf>
    <xf numFmtId="3" fontId="2" fillId="10" borderId="2" xfId="0" applyNumberFormat="1" applyFont="1" applyFill="1" applyBorder="1" applyAlignment="1">
      <alignment horizontal="right" vertical="center"/>
    </xf>
    <xf numFmtId="0" fontId="19" fillId="0" borderId="4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49" fontId="7" fillId="12" borderId="29" xfId="0" applyNumberFormat="1" applyFont="1" applyFill="1" applyBorder="1" applyAlignment="1">
      <alignment horizontal="center" vertical="center"/>
    </xf>
    <xf numFmtId="49" fontId="7" fillId="12" borderId="2" xfId="0" applyNumberFormat="1" applyFont="1" applyFill="1" applyBorder="1" applyAlignment="1">
      <alignment horizontal="center" vertical="center"/>
    </xf>
    <xf numFmtId="3" fontId="24" fillId="12" borderId="4" xfId="0" applyNumberFormat="1" applyFont="1" applyFill="1" applyBorder="1" applyAlignment="1">
      <alignment horizontal="right" vertical="center"/>
    </xf>
    <xf numFmtId="3" fontId="24" fillId="12" borderId="3" xfId="0" applyNumberFormat="1" applyFont="1" applyFill="1" applyBorder="1" applyAlignment="1">
      <alignment horizontal="right" vertical="center"/>
    </xf>
    <xf numFmtId="3" fontId="24" fillId="12" borderId="2" xfId="0" applyNumberFormat="1" applyFont="1" applyFill="1" applyBorder="1" applyAlignment="1">
      <alignment horizontal="right" vertical="center"/>
    </xf>
    <xf numFmtId="0" fontId="4" fillId="11" borderId="4" xfId="0" applyFont="1" applyFill="1" applyBorder="1" applyAlignment="1">
      <alignment horizontal="left" vertical="center"/>
    </xf>
    <xf numFmtId="0" fontId="4" fillId="11" borderId="3" xfId="0" applyFont="1" applyFill="1" applyBorder="1" applyAlignment="1">
      <alignment horizontal="left" vertical="center"/>
    </xf>
    <xf numFmtId="0" fontId="4" fillId="11" borderId="2" xfId="0" applyFont="1" applyFill="1" applyBorder="1" applyAlignment="1">
      <alignment horizontal="left" vertical="center"/>
    </xf>
    <xf numFmtId="0" fontId="10" fillId="11" borderId="4" xfId="0" applyFont="1" applyFill="1" applyBorder="1" applyAlignment="1">
      <alignment horizontal="left" vertical="center" wrapText="1"/>
    </xf>
    <xf numFmtId="0" fontId="10" fillId="11" borderId="3" xfId="0" applyFont="1" applyFill="1" applyBorder="1" applyAlignment="1">
      <alignment horizontal="left" vertical="center" wrapText="1"/>
    </xf>
    <xf numFmtId="9" fontId="4" fillId="12" borderId="4" xfId="0" applyNumberFormat="1" applyFont="1" applyFill="1" applyBorder="1" applyAlignment="1">
      <alignment horizontal="center" vertical="center"/>
    </xf>
    <xf numFmtId="9" fontId="4" fillId="12" borderId="30" xfId="0" applyNumberFormat="1" applyFont="1" applyFill="1" applyBorder="1" applyAlignment="1">
      <alignment horizontal="center" vertical="center"/>
    </xf>
    <xf numFmtId="49" fontId="7" fillId="11" borderId="29" xfId="0" quotePrefix="1" applyNumberFormat="1" applyFont="1" applyFill="1" applyBorder="1" applyAlignment="1">
      <alignment horizontal="center" vertical="center"/>
    </xf>
    <xf numFmtId="49" fontId="7" fillId="11" borderId="2" xfId="0" quotePrefix="1" applyNumberFormat="1" applyFont="1" applyFill="1" applyBorder="1" applyAlignment="1">
      <alignment horizontal="center" vertical="center"/>
    </xf>
    <xf numFmtId="167" fontId="10" fillId="11" borderId="4" xfId="0" applyNumberFormat="1" applyFont="1" applyFill="1" applyBorder="1" applyAlignment="1">
      <alignment vertical="center"/>
    </xf>
    <xf numFmtId="167" fontId="10" fillId="11" borderId="3" xfId="0" applyNumberFormat="1" applyFont="1" applyFill="1" applyBorder="1" applyAlignment="1">
      <alignment vertical="center"/>
    </xf>
    <xf numFmtId="0" fontId="77" fillId="4" borderId="0" xfId="0" applyFont="1" applyFill="1" applyAlignment="1">
      <alignment horizontal="left" vertical="center" wrapText="1"/>
    </xf>
    <xf numFmtId="3" fontId="2" fillId="3" borderId="1" xfId="0" applyNumberFormat="1" applyFont="1" applyFill="1" applyBorder="1" applyAlignment="1">
      <alignment horizontal="right" vertical="center"/>
    </xf>
    <xf numFmtId="49" fontId="7" fillId="12" borderId="52" xfId="0" applyNumberFormat="1" applyFont="1" applyFill="1" applyBorder="1" applyAlignment="1">
      <alignment horizontal="center" vertical="center"/>
    </xf>
    <xf numFmtId="49" fontId="7" fillId="12" borderId="53" xfId="0" applyNumberFormat="1" applyFont="1" applyFill="1" applyBorder="1" applyAlignment="1">
      <alignment horizontal="center" vertical="center"/>
    </xf>
    <xf numFmtId="0" fontId="4" fillId="12" borderId="54" xfId="0" applyFont="1" applyFill="1" applyBorder="1" applyAlignment="1">
      <alignment horizontal="left" vertical="center"/>
    </xf>
    <xf numFmtId="0" fontId="4" fillId="12" borderId="55" xfId="0" applyFont="1" applyFill="1" applyBorder="1" applyAlignment="1">
      <alignment horizontal="left" vertical="center"/>
    </xf>
    <xf numFmtId="0" fontId="4" fillId="12" borderId="53" xfId="0" applyFont="1" applyFill="1" applyBorder="1" applyAlignment="1">
      <alignment horizontal="left" vertical="center"/>
    </xf>
    <xf numFmtId="0" fontId="10" fillId="12" borderId="54" xfId="0" applyFont="1" applyFill="1" applyBorder="1" applyAlignment="1">
      <alignment horizontal="left" vertical="center" wrapText="1"/>
    </xf>
    <xf numFmtId="0" fontId="10" fillId="12" borderId="55" xfId="0" applyFont="1" applyFill="1" applyBorder="1" applyAlignment="1">
      <alignment horizontal="left" vertical="center" wrapText="1"/>
    </xf>
    <xf numFmtId="3" fontId="10" fillId="12" borderId="41" xfId="0" applyNumberFormat="1" applyFont="1" applyFill="1" applyBorder="1" applyAlignment="1">
      <alignment horizontal="right" vertical="center"/>
    </xf>
    <xf numFmtId="0" fontId="7" fillId="3" borderId="4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3" fontId="52" fillId="0" borderId="14" xfId="0" applyNumberFormat="1" applyFont="1" applyBorder="1"/>
    <xf numFmtId="0" fontId="52" fillId="0" borderId="0" xfId="0" applyFont="1"/>
    <xf numFmtId="0" fontId="52" fillId="0" borderId="14" xfId="0" applyFont="1" applyBorder="1"/>
    <xf numFmtId="9" fontId="2" fillId="12" borderId="54" xfId="0" applyNumberFormat="1" applyFont="1" applyFill="1" applyBorder="1" applyAlignment="1">
      <alignment horizontal="center" vertical="center"/>
    </xf>
    <xf numFmtId="9" fontId="2" fillId="12" borderId="56" xfId="0" applyNumberFormat="1" applyFont="1" applyFill="1" applyBorder="1" applyAlignment="1">
      <alignment horizontal="center" vertical="center"/>
    </xf>
    <xf numFmtId="3" fontId="1" fillId="0" borderId="34" xfId="0" applyNumberFormat="1" applyFont="1" applyBorder="1" applyAlignment="1" applyProtection="1">
      <alignment horizontal="right" vertical="center"/>
      <protection locked="0"/>
    </xf>
    <xf numFmtId="3" fontId="2" fillId="0" borderId="34" xfId="0" applyNumberFormat="1" applyFont="1" applyBorder="1" applyAlignment="1">
      <alignment horizontal="right" vertical="center"/>
    </xf>
    <xf numFmtId="3" fontId="10" fillId="12" borderId="42" xfId="0" applyNumberFormat="1" applyFont="1" applyFill="1" applyBorder="1" applyAlignment="1">
      <alignment horizontal="right" vertical="center"/>
    </xf>
    <xf numFmtId="3" fontId="2" fillId="3" borderId="34" xfId="0" applyNumberFormat="1" applyFont="1" applyFill="1" applyBorder="1" applyAlignment="1">
      <alignment horizontal="right" vertical="center"/>
    </xf>
    <xf numFmtId="3" fontId="2" fillId="0" borderId="34" xfId="0" applyNumberFormat="1" applyFont="1" applyBorder="1" applyAlignment="1" applyProtection="1">
      <alignment horizontal="right" vertical="center"/>
      <protection locked="0"/>
    </xf>
    <xf numFmtId="167" fontId="19" fillId="11" borderId="4" xfId="0" applyNumberFormat="1" applyFont="1" applyFill="1" applyBorder="1" applyAlignment="1">
      <alignment vertical="center"/>
    </xf>
    <xf numFmtId="167" fontId="19" fillId="11" borderId="3" xfId="0" applyNumberFormat="1" applyFont="1" applyFill="1" applyBorder="1" applyAlignment="1">
      <alignment vertical="center"/>
    </xf>
    <xf numFmtId="3" fontId="19" fillId="11" borderId="30" xfId="0" applyNumberFormat="1" applyFont="1" applyFill="1" applyBorder="1" applyAlignment="1">
      <alignment horizontal="right" vertical="center"/>
    </xf>
    <xf numFmtId="3" fontId="5" fillId="0" borderId="30" xfId="0" applyNumberFormat="1" applyFont="1" applyBorder="1" applyAlignment="1" applyProtection="1">
      <alignment horizontal="right" vertical="center"/>
      <protection locked="0"/>
    </xf>
    <xf numFmtId="3" fontId="2" fillId="10" borderId="30" xfId="0" applyNumberFormat="1" applyFont="1" applyFill="1" applyBorder="1" applyAlignment="1">
      <alignment horizontal="right" vertical="center"/>
    </xf>
    <xf numFmtId="3" fontId="2" fillId="0" borderId="30" xfId="0" applyNumberFormat="1" applyFont="1" applyBorder="1" applyAlignment="1" applyProtection="1">
      <alignment horizontal="right" vertical="center"/>
      <protection locked="0"/>
    </xf>
    <xf numFmtId="3" fontId="24" fillId="12" borderId="30" xfId="0" applyNumberFormat="1" applyFont="1" applyFill="1" applyBorder="1" applyAlignment="1">
      <alignment horizontal="right" vertical="center"/>
    </xf>
    <xf numFmtId="0" fontId="19" fillId="11" borderId="4" xfId="0" applyFont="1" applyFill="1" applyBorder="1" applyAlignment="1">
      <alignment horizontal="left" vertical="center" wrapText="1"/>
    </xf>
    <xf numFmtId="0" fontId="19" fillId="11" borderId="3" xfId="0" applyFont="1" applyFill="1" applyBorder="1" applyAlignment="1">
      <alignment horizontal="left" vertical="center" wrapText="1"/>
    </xf>
    <xf numFmtId="3" fontId="1" fillId="0" borderId="30" xfId="0" applyNumberFormat="1" applyFont="1" applyBorder="1" applyAlignment="1" applyProtection="1">
      <alignment horizontal="right" vertical="center"/>
      <protection locked="0"/>
    </xf>
    <xf numFmtId="3" fontId="2" fillId="0" borderId="30" xfId="0" applyNumberFormat="1" applyFont="1" applyBorder="1" applyAlignment="1">
      <alignment horizontal="right" vertical="center"/>
    </xf>
    <xf numFmtId="3" fontId="2" fillId="11" borderId="4" xfId="0" applyNumberFormat="1" applyFont="1" applyFill="1" applyBorder="1" applyAlignment="1">
      <alignment horizontal="right" vertical="center"/>
    </xf>
    <xf numFmtId="3" fontId="2" fillId="11" borderId="3" xfId="0" applyNumberFormat="1" applyFont="1" applyFill="1" applyBorder="1" applyAlignment="1">
      <alignment horizontal="right" vertical="center"/>
    </xf>
    <xf numFmtId="3" fontId="2" fillId="11" borderId="2" xfId="0" applyNumberFormat="1" applyFont="1" applyFill="1" applyBorder="1" applyAlignment="1">
      <alignment horizontal="right" vertical="center"/>
    </xf>
    <xf numFmtId="3" fontId="2" fillId="11" borderId="30" xfId="0" applyNumberFormat="1" applyFont="1" applyFill="1" applyBorder="1" applyAlignment="1">
      <alignment horizontal="right" vertical="center"/>
    </xf>
    <xf numFmtId="3" fontId="1" fillId="10" borderId="4" xfId="0" applyNumberFormat="1" applyFont="1" applyFill="1" applyBorder="1" applyAlignment="1" applyProtection="1">
      <alignment horizontal="right" vertical="center"/>
      <protection locked="0"/>
    </xf>
    <xf numFmtId="3" fontId="1" fillId="10" borderId="3" xfId="0" applyNumberFormat="1" applyFont="1" applyFill="1" applyBorder="1" applyAlignment="1" applyProtection="1">
      <alignment horizontal="right" vertical="center"/>
      <protection locked="0"/>
    </xf>
    <xf numFmtId="3" fontId="1" fillId="10" borderId="2" xfId="0" applyNumberFormat="1" applyFont="1" applyFill="1" applyBorder="1" applyAlignment="1" applyProtection="1">
      <alignment horizontal="right" vertical="center"/>
      <protection locked="0"/>
    </xf>
    <xf numFmtId="3" fontId="1" fillId="10" borderId="30" xfId="0" applyNumberFormat="1" applyFont="1" applyFill="1" applyBorder="1" applyAlignment="1" applyProtection="1">
      <alignment horizontal="right" vertical="center"/>
      <protection locked="0"/>
    </xf>
    <xf numFmtId="0" fontId="19" fillId="11" borderId="4" xfId="0" applyFont="1" applyFill="1" applyBorder="1" applyAlignment="1">
      <alignment horizontal="left" vertical="center"/>
    </xf>
    <xf numFmtId="0" fontId="19" fillId="11" borderId="3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 wrapText="1"/>
    </xf>
    <xf numFmtId="3" fontId="11" fillId="0" borderId="30" xfId="0" applyNumberFormat="1" applyFont="1" applyBorder="1" applyAlignment="1">
      <alignment horizontal="right" vertical="center"/>
    </xf>
    <xf numFmtId="3" fontId="54" fillId="0" borderId="0" xfId="0" applyNumberFormat="1" applyFont="1"/>
    <xf numFmtId="0" fontId="54" fillId="0" borderId="0" xfId="0" applyFont="1"/>
    <xf numFmtId="3" fontId="64" fillId="0" borderId="12" xfId="0" applyNumberFormat="1" applyFont="1" applyBorder="1" applyAlignment="1">
      <alignment horizontal="center"/>
    </xf>
    <xf numFmtId="0" fontId="25" fillId="0" borderId="14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25" fillId="0" borderId="15" xfId="0" applyFont="1" applyBorder="1" applyAlignment="1">
      <alignment horizontal="center"/>
    </xf>
    <xf numFmtId="0" fontId="27" fillId="0" borderId="17" xfId="0" applyFont="1" applyBorder="1" applyAlignment="1">
      <alignment horizontal="right" vertical="center"/>
    </xf>
    <xf numFmtId="0" fontId="27" fillId="0" borderId="18" xfId="0" applyFont="1" applyBorder="1" applyAlignment="1">
      <alignment horizontal="right" vertical="center"/>
    </xf>
    <xf numFmtId="0" fontId="27" fillId="0" borderId="19" xfId="0" applyFont="1" applyBorder="1" applyAlignment="1">
      <alignment horizontal="center" vertical="center" wrapText="1"/>
    </xf>
    <xf numFmtId="0" fontId="27" fillId="0" borderId="22" xfId="0" applyFont="1" applyBorder="1" applyAlignment="1">
      <alignment horizontal="center" vertical="center" wrapText="1"/>
    </xf>
    <xf numFmtId="0" fontId="27" fillId="0" borderId="20" xfId="0" applyFont="1" applyBorder="1" applyAlignment="1">
      <alignment horizontal="center" vertical="center"/>
    </xf>
    <xf numFmtId="0" fontId="27" fillId="0" borderId="17" xfId="0" applyFont="1" applyBorder="1" applyAlignment="1">
      <alignment horizontal="center" vertical="center"/>
    </xf>
    <xf numFmtId="0" fontId="27" fillId="0" borderId="21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0" fillId="0" borderId="0" xfId="0"/>
    <xf numFmtId="0" fontId="18" fillId="8" borderId="110" xfId="0" applyFont="1" applyFill="1" applyBorder="1" applyAlignment="1">
      <alignment horizontal="center" vertical="center" wrapText="1"/>
    </xf>
    <xf numFmtId="0" fontId="18" fillId="8" borderId="83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top"/>
    </xf>
    <xf numFmtId="0" fontId="10" fillId="0" borderId="12" xfId="0" applyFont="1" applyBorder="1" applyAlignment="1">
      <alignment horizontal="center" vertical="top"/>
    </xf>
    <xf numFmtId="0" fontId="10" fillId="0" borderId="13" xfId="0" applyFont="1" applyBorder="1" applyAlignment="1">
      <alignment horizontal="center" vertical="top"/>
    </xf>
    <xf numFmtId="166" fontId="19" fillId="0" borderId="14" xfId="0" applyNumberFormat="1" applyFont="1" applyBorder="1" applyAlignment="1">
      <alignment horizontal="center" vertical="center"/>
    </xf>
    <xf numFmtId="166" fontId="19" fillId="0" borderId="0" xfId="0" applyNumberFormat="1" applyFont="1" applyAlignment="1">
      <alignment horizontal="center" vertical="center"/>
    </xf>
    <xf numFmtId="166" fontId="19" fillId="0" borderId="15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right"/>
    </xf>
    <xf numFmtId="0" fontId="1" fillId="0" borderId="0" xfId="0" applyFont="1" applyAlignment="1">
      <alignment vertical="top"/>
    </xf>
    <xf numFmtId="0" fontId="18" fillId="8" borderId="61" xfId="0" applyFont="1" applyFill="1" applyBorder="1" applyAlignment="1">
      <alignment horizontal="center" vertical="center"/>
    </xf>
    <xf numFmtId="0" fontId="18" fillId="8" borderId="33" xfId="0" applyFont="1" applyFill="1" applyBorder="1" applyAlignment="1">
      <alignment horizontal="center" vertical="center"/>
    </xf>
    <xf numFmtId="0" fontId="18" fillId="8" borderId="149" xfId="0" applyFont="1" applyFill="1" applyBorder="1" applyAlignment="1">
      <alignment horizontal="center" vertical="center"/>
    </xf>
    <xf numFmtId="0" fontId="18" fillId="8" borderId="9" xfId="0" applyFont="1" applyFill="1" applyBorder="1" applyAlignment="1">
      <alignment horizontal="center" vertical="center"/>
    </xf>
    <xf numFmtId="0" fontId="18" fillId="8" borderId="78" xfId="0" applyFont="1" applyFill="1" applyBorder="1" applyAlignment="1">
      <alignment horizontal="center" vertical="center" wrapText="1"/>
    </xf>
    <xf numFmtId="0" fontId="18" fillId="8" borderId="130" xfId="0" applyFont="1" applyFill="1" applyBorder="1" applyAlignment="1">
      <alignment horizontal="center" vertical="center" wrapText="1"/>
    </xf>
    <xf numFmtId="166" fontId="19" fillId="0" borderId="38" xfId="0" applyNumberFormat="1" applyFont="1" applyBorder="1" applyAlignment="1">
      <alignment horizontal="center" vertical="center"/>
    </xf>
    <xf numFmtId="166" fontId="19" fillId="0" borderId="6" xfId="0" applyNumberFormat="1" applyFont="1" applyBorder="1" applyAlignment="1">
      <alignment horizontal="center" vertical="center"/>
    </xf>
    <xf numFmtId="166" fontId="19" fillId="0" borderId="39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top"/>
    </xf>
    <xf numFmtId="166" fontId="47" fillId="0" borderId="29" xfId="0" applyNumberFormat="1" applyFont="1" applyBorder="1" applyAlignment="1">
      <alignment horizontal="center" vertical="center"/>
    </xf>
    <xf numFmtId="166" fontId="47" fillId="0" borderId="3" xfId="0" applyNumberFormat="1" applyFont="1" applyBorder="1" applyAlignment="1">
      <alignment horizontal="center" vertical="center"/>
    </xf>
    <xf numFmtId="166" fontId="47" fillId="0" borderId="30" xfId="0" applyNumberFormat="1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top"/>
    </xf>
    <xf numFmtId="0" fontId="10" fillId="0" borderId="8" xfId="0" applyFont="1" applyBorder="1" applyAlignment="1">
      <alignment horizontal="center" vertical="top"/>
    </xf>
    <xf numFmtId="0" fontId="10" fillId="0" borderId="32" xfId="0" applyFont="1" applyBorder="1" applyAlignment="1">
      <alignment horizontal="center" vertical="top"/>
    </xf>
    <xf numFmtId="0" fontId="48" fillId="0" borderId="3" xfId="0" applyFont="1" applyBorder="1"/>
    <xf numFmtId="0" fontId="48" fillId="0" borderId="30" xfId="0" applyFont="1" applyBorder="1"/>
    <xf numFmtId="0" fontId="10" fillId="0" borderId="26" xfId="0" applyFont="1" applyBorder="1" applyAlignment="1">
      <alignment horizontal="center" vertical="top"/>
    </xf>
    <xf numFmtId="0" fontId="10" fillId="0" borderId="27" xfId="0" applyFont="1" applyBorder="1" applyAlignment="1">
      <alignment horizontal="center" vertical="top"/>
    </xf>
    <xf numFmtId="0" fontId="10" fillId="0" borderId="28" xfId="0" applyFont="1" applyBorder="1" applyAlignment="1">
      <alignment horizontal="center" vertical="top"/>
    </xf>
    <xf numFmtId="166" fontId="19" fillId="0" borderId="11" xfId="0" applyNumberFormat="1" applyFont="1" applyBorder="1" applyAlignment="1">
      <alignment horizontal="center" vertical="center"/>
    </xf>
    <xf numFmtId="166" fontId="19" fillId="0" borderId="12" xfId="0" applyNumberFormat="1" applyFont="1" applyBorder="1" applyAlignment="1">
      <alignment horizontal="center" vertical="center"/>
    </xf>
    <xf numFmtId="166" fontId="19" fillId="0" borderId="13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35" fillId="0" borderId="46" xfId="0" applyFont="1" applyBorder="1"/>
    <xf numFmtId="0" fontId="35" fillId="0" borderId="47" xfId="0" applyFont="1" applyBorder="1"/>
    <xf numFmtId="0" fontId="34" fillId="0" borderId="46" xfId="0" applyFont="1" applyBorder="1"/>
    <xf numFmtId="0" fontId="34" fillId="0" borderId="47" xfId="0" applyFont="1" applyBorder="1"/>
    <xf numFmtId="0" fontId="38" fillId="0" borderId="14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8" fillId="0" borderId="15" xfId="0" applyFont="1" applyBorder="1" applyAlignment="1">
      <alignment horizontal="center"/>
    </xf>
    <xf numFmtId="0" fontId="13" fillId="0" borderId="35" xfId="0" applyFont="1" applyBorder="1" applyAlignment="1">
      <alignment horizontal="right"/>
    </xf>
    <xf numFmtId="0" fontId="13" fillId="0" borderId="36" xfId="0" applyFont="1" applyBorder="1" applyAlignment="1">
      <alignment horizontal="right"/>
    </xf>
    <xf numFmtId="0" fontId="13" fillId="0" borderId="37" xfId="0" applyFont="1" applyBorder="1" applyAlignment="1">
      <alignment horizontal="right"/>
    </xf>
    <xf numFmtId="0" fontId="4" fillId="8" borderId="61" xfId="0" applyFont="1" applyFill="1" applyBorder="1"/>
    <xf numFmtId="0" fontId="4" fillId="8" borderId="63" xfId="0" applyFont="1" applyFill="1" applyBorder="1"/>
    <xf numFmtId="0" fontId="51" fillId="0" borderId="0" xfId="0" applyFont="1" applyAlignment="1">
      <alignment horizontal="left" vertical="top"/>
    </xf>
    <xf numFmtId="166" fontId="10" fillId="8" borderId="81" xfId="0" applyNumberFormat="1" applyFont="1" applyFill="1" applyBorder="1" applyAlignment="1">
      <alignment horizontal="center" vertical="center"/>
    </xf>
    <xf numFmtId="0" fontId="6" fillId="8" borderId="47" xfId="0" applyFont="1" applyFill="1" applyBorder="1"/>
    <xf numFmtId="0" fontId="6" fillId="8" borderId="82" xfId="0" applyFont="1" applyFill="1" applyBorder="1"/>
    <xf numFmtId="166" fontId="47" fillId="0" borderId="26" xfId="0" applyNumberFormat="1" applyFont="1" applyBorder="1" applyAlignment="1">
      <alignment horizontal="center" vertical="center"/>
    </xf>
    <xf numFmtId="0" fontId="48" fillId="0" borderId="27" xfId="0" applyFont="1" applyBorder="1"/>
    <xf numFmtId="0" fontId="48" fillId="0" borderId="28" xfId="0" applyFont="1" applyBorder="1"/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36" fillId="0" borderId="4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0" fontId="5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3" xfId="0" applyFont="1" applyBorder="1"/>
    <xf numFmtId="0" fontId="12" fillId="0" borderId="3" xfId="0" applyFont="1" applyBorder="1" applyAlignment="1">
      <alignment horizontal="center" vertical="center" wrapText="1"/>
    </xf>
    <xf numFmtId="3" fontId="1" fillId="0" borderId="4" xfId="0" applyNumberFormat="1" applyFont="1" applyBorder="1" applyAlignment="1">
      <alignment vertical="center"/>
    </xf>
    <xf numFmtId="3" fontId="1" fillId="0" borderId="30" xfId="0" applyNumberFormat="1" applyFont="1" applyBorder="1" applyAlignment="1">
      <alignment vertical="center"/>
    </xf>
    <xf numFmtId="49" fontId="7" fillId="8" borderId="29" xfId="0" applyNumberFormat="1" applyFont="1" applyFill="1" applyBorder="1" applyAlignment="1">
      <alignment horizontal="center" vertical="center"/>
    </xf>
    <xf numFmtId="49" fontId="7" fillId="8" borderId="2" xfId="0" applyNumberFormat="1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left" vertical="center" wrapText="1"/>
    </xf>
    <xf numFmtId="0" fontId="4" fillId="8" borderId="3" xfId="0" applyFont="1" applyFill="1" applyBorder="1" applyAlignment="1">
      <alignment horizontal="left" vertical="center" wrapText="1"/>
    </xf>
    <xf numFmtId="0" fontId="4" fillId="8" borderId="2" xfId="0" applyFont="1" applyFill="1" applyBorder="1" applyAlignment="1">
      <alignment horizontal="left" vertical="center" wrapText="1"/>
    </xf>
    <xf numFmtId="0" fontId="7" fillId="8" borderId="4" xfId="0" applyFont="1" applyFill="1" applyBorder="1" applyAlignment="1">
      <alignment horizontal="left" vertical="center"/>
    </xf>
    <xf numFmtId="0" fontId="7" fillId="8" borderId="3" xfId="0" applyFont="1" applyFill="1" applyBorder="1" applyAlignment="1">
      <alignment horizontal="left" vertical="center"/>
    </xf>
    <xf numFmtId="3" fontId="2" fillId="8" borderId="4" xfId="0" applyNumberFormat="1" applyFont="1" applyFill="1" applyBorder="1" applyAlignment="1">
      <alignment vertical="center"/>
    </xf>
    <xf numFmtId="3" fontId="2" fillId="8" borderId="2" xfId="0" applyNumberFormat="1" applyFont="1" applyFill="1" applyBorder="1" applyAlignment="1">
      <alignment vertical="center"/>
    </xf>
    <xf numFmtId="3" fontId="2" fillId="8" borderId="3" xfId="0" applyNumberFormat="1" applyFont="1" applyFill="1" applyBorder="1" applyAlignment="1">
      <alignment vertical="center"/>
    </xf>
    <xf numFmtId="3" fontId="2" fillId="8" borderId="30" xfId="0" applyNumberFormat="1" applyFont="1" applyFill="1" applyBorder="1" applyAlignment="1">
      <alignment vertical="center"/>
    </xf>
    <xf numFmtId="0" fontId="7" fillId="7" borderId="29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3" fontId="4" fillId="7" borderId="4" xfId="0" applyNumberFormat="1" applyFont="1" applyFill="1" applyBorder="1" applyAlignment="1">
      <alignment vertical="center"/>
    </xf>
    <xf numFmtId="3" fontId="4" fillId="7" borderId="2" xfId="0" applyNumberFormat="1" applyFont="1" applyFill="1" applyBorder="1" applyAlignment="1">
      <alignment vertical="center"/>
    </xf>
    <xf numFmtId="3" fontId="2" fillId="7" borderId="4" xfId="0" applyNumberFormat="1" applyFont="1" applyFill="1" applyBorder="1" applyAlignment="1">
      <alignment vertical="center"/>
    </xf>
    <xf numFmtId="3" fontId="2" fillId="7" borderId="30" xfId="0" applyNumberFormat="1" applyFont="1" applyFill="1" applyBorder="1" applyAlignment="1">
      <alignment vertical="center"/>
    </xf>
    <xf numFmtId="0" fontId="9" fillId="0" borderId="29" xfId="0" quotePrefix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3" fontId="1" fillId="0" borderId="1" xfId="0" applyNumberFormat="1" applyFont="1" applyBorder="1" applyAlignment="1" applyProtection="1">
      <alignment vertical="center"/>
      <protection locked="0"/>
    </xf>
    <xf numFmtId="0" fontId="7" fillId="8" borderId="29" xfId="0" quotePrefix="1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left" vertical="center"/>
    </xf>
    <xf numFmtId="0" fontId="2" fillId="8" borderId="3" xfId="0" applyFont="1" applyFill="1" applyBorder="1" applyAlignment="1">
      <alignment horizontal="left" vertical="center"/>
    </xf>
    <xf numFmtId="0" fontId="2" fillId="8" borderId="2" xfId="0" applyFont="1" applyFill="1" applyBorder="1" applyAlignment="1">
      <alignment horizontal="left" vertical="center"/>
    </xf>
    <xf numFmtId="3" fontId="2" fillId="7" borderId="5" xfId="0" applyNumberFormat="1" applyFont="1" applyFill="1" applyBorder="1" applyAlignment="1">
      <alignment vertical="center"/>
    </xf>
    <xf numFmtId="3" fontId="2" fillId="7" borderId="39" xfId="0" applyNumberFormat="1" applyFont="1" applyFill="1" applyBorder="1" applyAlignment="1">
      <alignment vertical="center"/>
    </xf>
    <xf numFmtId="0" fontId="9" fillId="0" borderId="29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 wrapText="1"/>
    </xf>
    <xf numFmtId="0" fontId="9" fillId="0" borderId="52" xfId="0" applyFont="1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0" fontId="9" fillId="0" borderId="53" xfId="0" applyFont="1" applyBorder="1" applyAlignment="1">
      <alignment horizontal="left" vertical="center" wrapText="1"/>
    </xf>
    <xf numFmtId="3" fontId="1" fillId="0" borderId="54" xfId="0" applyNumberFormat="1" applyFont="1" applyBorder="1" applyAlignment="1">
      <alignment vertical="center"/>
    </xf>
    <xf numFmtId="3" fontId="1" fillId="0" borderId="49" xfId="0" applyNumberFormat="1" applyFont="1" applyBorder="1" applyAlignment="1">
      <alignment vertical="center"/>
    </xf>
    <xf numFmtId="3" fontId="1" fillId="0" borderId="51" xfId="0" applyNumberFormat="1" applyFont="1" applyBorder="1" applyAlignment="1">
      <alignment vertical="center"/>
    </xf>
    <xf numFmtId="3" fontId="1" fillId="0" borderId="59" xfId="0" applyNumberFormat="1" applyFont="1" applyBorder="1" applyAlignment="1">
      <alignment vertical="center"/>
    </xf>
    <xf numFmtId="3" fontId="1" fillId="0" borderId="37" xfId="0" applyNumberFormat="1" applyFont="1" applyBorder="1" applyAlignment="1">
      <alignment vertical="center"/>
    </xf>
    <xf numFmtId="0" fontId="39" fillId="0" borderId="11" xfId="0" applyFont="1" applyBorder="1" applyAlignment="1">
      <alignment horizontal="center"/>
    </xf>
    <xf numFmtId="0" fontId="39" fillId="0" borderId="12" xfId="0" applyFont="1" applyBorder="1" applyAlignment="1">
      <alignment horizontal="center"/>
    </xf>
    <xf numFmtId="0" fontId="39" fillId="0" borderId="13" xfId="0" applyFont="1" applyBorder="1" applyAlignment="1">
      <alignment horizontal="center"/>
    </xf>
    <xf numFmtId="0" fontId="48" fillId="0" borderId="14" xfId="0" applyFont="1" applyBorder="1" applyAlignment="1">
      <alignment horizontal="center"/>
    </xf>
    <xf numFmtId="0" fontId="48" fillId="0" borderId="0" xfId="0" applyFont="1" applyAlignment="1">
      <alignment horizontal="center"/>
    </xf>
    <xf numFmtId="0" fontId="48" fillId="0" borderId="15" xfId="0" applyFont="1" applyBorder="1" applyAlignment="1">
      <alignment horizontal="center"/>
    </xf>
    <xf numFmtId="0" fontId="40" fillId="0" borderId="14" xfId="0" applyFont="1" applyBorder="1" applyAlignment="1">
      <alignment horizontal="right"/>
    </xf>
    <xf numFmtId="0" fontId="40" fillId="0" borderId="0" xfId="0" applyFont="1" applyAlignment="1">
      <alignment horizontal="right"/>
    </xf>
    <xf numFmtId="0" fontId="40" fillId="0" borderId="15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15" xfId="0" applyFont="1" applyBorder="1" applyAlignment="1">
      <alignment horizontal="right"/>
    </xf>
    <xf numFmtId="169" fontId="25" fillId="0" borderId="14" xfId="3" applyNumberFormat="1" applyFont="1" applyBorder="1" applyAlignment="1">
      <alignment horizontal="center" vertical="center" wrapText="1"/>
    </xf>
    <xf numFmtId="169" fontId="25" fillId="0" borderId="0" xfId="3" applyNumberFormat="1" applyFont="1" applyAlignment="1">
      <alignment horizontal="center" vertical="center" wrapText="1"/>
    </xf>
    <xf numFmtId="169" fontId="25" fillId="0" borderId="15" xfId="3" applyNumberFormat="1" applyFont="1" applyBorder="1" applyAlignment="1">
      <alignment horizontal="center" vertical="center" wrapText="1"/>
    </xf>
    <xf numFmtId="169" fontId="69" fillId="0" borderId="14" xfId="0" applyNumberFormat="1" applyFont="1" applyBorder="1" applyAlignment="1" applyProtection="1">
      <alignment horizontal="right" vertical="center"/>
      <protection locked="0"/>
    </xf>
    <xf numFmtId="169" fontId="69" fillId="0" borderId="0" xfId="0" applyNumberFormat="1" applyFont="1" applyAlignment="1" applyProtection="1">
      <alignment horizontal="right" vertical="center"/>
      <protection locked="0"/>
    </xf>
    <xf numFmtId="169" fontId="69" fillId="0" borderId="15" xfId="0" applyNumberFormat="1" applyFont="1" applyBorder="1" applyAlignment="1" applyProtection="1">
      <alignment horizontal="right" vertical="center"/>
      <protection locked="0"/>
    </xf>
    <xf numFmtId="169" fontId="70" fillId="0" borderId="114" xfId="0" applyNumberFormat="1" applyFont="1" applyBorder="1" applyAlignment="1">
      <alignment horizontal="center" vertical="center" wrapText="1"/>
    </xf>
    <xf numFmtId="169" fontId="70" fillId="0" borderId="117" xfId="0" applyNumberFormat="1" applyFont="1" applyBorder="1" applyAlignment="1">
      <alignment horizontal="center" vertical="center" wrapText="1"/>
    </xf>
    <xf numFmtId="169" fontId="71" fillId="0" borderId="115" xfId="0" applyNumberFormat="1" applyFont="1" applyBorder="1" applyAlignment="1">
      <alignment horizontal="center" vertical="center" wrapText="1"/>
    </xf>
    <xf numFmtId="169" fontId="71" fillId="0" borderId="118" xfId="0" applyNumberFormat="1" applyFont="1" applyBorder="1" applyAlignment="1">
      <alignment horizontal="center" vertical="center" wrapText="1"/>
    </xf>
    <xf numFmtId="169" fontId="71" fillId="0" borderId="46" xfId="0" applyNumberFormat="1" applyFont="1" applyBorder="1" applyAlignment="1">
      <alignment horizontal="center" vertical="center" wrapText="1"/>
    </xf>
    <xf numFmtId="169" fontId="71" fillId="0" borderId="47" xfId="0" applyNumberFormat="1" applyFont="1" applyBorder="1" applyAlignment="1">
      <alignment horizontal="center" vertical="center" wrapText="1"/>
    </xf>
    <xf numFmtId="169" fontId="71" fillId="0" borderId="48" xfId="0" applyNumberFormat="1" applyFont="1" applyBorder="1" applyAlignment="1">
      <alignment horizontal="center" vertical="center" wrapText="1"/>
    </xf>
    <xf numFmtId="169" fontId="71" fillId="0" borderId="46" xfId="0" applyNumberFormat="1" applyFont="1" applyBorder="1" applyAlignment="1">
      <alignment horizontal="center" vertical="center"/>
    </xf>
    <xf numFmtId="169" fontId="71" fillId="0" borderId="47" xfId="0" applyNumberFormat="1" applyFont="1" applyBorder="1" applyAlignment="1">
      <alignment horizontal="center" vertical="center"/>
    </xf>
    <xf numFmtId="169" fontId="71" fillId="0" borderId="48" xfId="0" applyNumberFormat="1" applyFont="1" applyBorder="1" applyAlignment="1">
      <alignment horizontal="center" vertical="center"/>
    </xf>
    <xf numFmtId="0" fontId="0" fillId="0" borderId="36" xfId="0" applyBorder="1"/>
    <xf numFmtId="169" fontId="24" fillId="0" borderId="11" xfId="3" applyNumberFormat="1" applyFont="1" applyBorder="1" applyAlignment="1">
      <alignment horizontal="center" vertical="center" wrapText="1"/>
    </xf>
    <xf numFmtId="169" fontId="24" fillId="0" borderId="12" xfId="3" applyNumberFormat="1" applyFont="1" applyBorder="1" applyAlignment="1">
      <alignment horizontal="center" vertical="center" wrapText="1"/>
    </xf>
    <xf numFmtId="169" fontId="24" fillId="0" borderId="13" xfId="3" applyNumberFormat="1" applyFont="1" applyBorder="1" applyAlignment="1">
      <alignment horizontal="center" vertical="center" wrapText="1"/>
    </xf>
    <xf numFmtId="169" fontId="78" fillId="0" borderId="14" xfId="3" applyNumberFormat="1" applyFont="1" applyBorder="1" applyAlignment="1">
      <alignment horizontal="center" vertical="center" wrapText="1"/>
    </xf>
    <xf numFmtId="169" fontId="78" fillId="0" borderId="0" xfId="3" applyNumberFormat="1" applyFont="1" applyAlignment="1">
      <alignment horizontal="center" vertical="center" wrapText="1"/>
    </xf>
    <xf numFmtId="169" fontId="78" fillId="0" borderId="15" xfId="3" applyNumberFormat="1" applyFont="1" applyBorder="1" applyAlignment="1">
      <alignment horizontal="center" vertical="center" wrapText="1"/>
    </xf>
    <xf numFmtId="0" fontId="79" fillId="0" borderId="35" xfId="0" applyFont="1" applyBorder="1" applyAlignment="1">
      <alignment horizontal="right"/>
    </xf>
    <xf numFmtId="0" fontId="79" fillId="0" borderId="36" xfId="0" applyFont="1" applyBorder="1" applyAlignment="1">
      <alignment horizontal="right"/>
    </xf>
    <xf numFmtId="0" fontId="79" fillId="0" borderId="37" xfId="0" applyFont="1" applyBorder="1" applyAlignment="1">
      <alignment horizontal="right"/>
    </xf>
    <xf numFmtId="0" fontId="4" fillId="0" borderId="139" xfId="3" applyFont="1" applyBorder="1" applyAlignment="1">
      <alignment horizontal="center" vertical="center" wrapText="1"/>
    </xf>
    <xf numFmtId="0" fontId="4" fillId="0" borderId="141" xfId="3" applyFont="1" applyBorder="1" applyAlignment="1">
      <alignment horizontal="center" vertical="center" wrapText="1"/>
    </xf>
    <xf numFmtId="0" fontId="4" fillId="0" borderId="57" xfId="3" applyFont="1" applyBorder="1" applyAlignment="1">
      <alignment horizontal="center" vertical="center" wrapText="1"/>
    </xf>
    <xf numFmtId="0" fontId="4" fillId="0" borderId="142" xfId="3" applyFont="1" applyBorder="1" applyAlignment="1">
      <alignment horizontal="center" vertical="center" wrapText="1"/>
    </xf>
    <xf numFmtId="0" fontId="4" fillId="0" borderId="140" xfId="3" applyFont="1" applyBorder="1" applyAlignment="1">
      <alignment horizontal="center" vertical="center" wrapText="1"/>
    </xf>
    <xf numFmtId="0" fontId="4" fillId="0" borderId="143" xfId="3" applyFont="1" applyBorder="1" applyAlignment="1">
      <alignment horizontal="center" vertical="center" wrapText="1"/>
    </xf>
  </cellXfs>
  <cellStyles count="6">
    <cellStyle name="Ezres" xfId="5" builtinId="3"/>
    <cellStyle name="Normál" xfId="0" builtinId="0"/>
    <cellStyle name="Normál 2" xfId="1" xr:uid="{00000000-0005-0000-0000-000001000000}"/>
    <cellStyle name="Normál 3" xfId="2" xr:uid="{00000000-0005-0000-0000-000002000000}"/>
    <cellStyle name="Normál_3.sz. mellékelt" xfId="4" xr:uid="{00000000-0005-0000-0000-000003000000}"/>
    <cellStyle name="Normál_KVRENMUNKA" xfId="3" xr:uid="{00000000-0005-0000-0000-00000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azda\Desktop\GAZD&#193;LKOD&#193;S%20AKTU&#193;LIS\K&#246;lts&#233;gvet&#233;sek,%20koncepci&#243;k\2021.&#233;vi%20k&#246;lts&#233;gvet&#233;sek\V&#225;rdomb\V&#225;rdomb\K&#246;lts&#233;gvet&#233;s\V&#225;rdomb%20K&#246;zs&#233;g%20&#214;nkorm&#225;nyzata%20-2021%20&#233;vi%20k&#246;lts&#233;gvet&#233;s%20(konszolid&#225;lt)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talom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  <sheetName val="13"/>
      <sheetName val="14"/>
      <sheetName val="15"/>
      <sheetName val="16"/>
    </sheetNames>
    <sheetDataSet>
      <sheetData sheetId="0" refreshError="1"/>
      <sheetData sheetId="1" refreshError="1"/>
      <sheetData sheetId="2" refreshError="1"/>
      <sheetData sheetId="3">
        <row r="154">
          <cell r="AE154">
            <v>4444716</v>
          </cell>
        </row>
        <row r="180">
          <cell r="AE180">
            <v>0</v>
          </cell>
        </row>
      </sheetData>
      <sheetData sheetId="4">
        <row r="122">
          <cell r="AE122">
            <v>7662671</v>
          </cell>
        </row>
        <row r="148">
          <cell r="AE148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B21"/>
  <sheetViews>
    <sheetView view="pageBreakPreview" zoomScaleNormal="100" zoomScaleSheetLayoutView="100" workbookViewId="0">
      <selection activeCell="B26" sqref="B26"/>
    </sheetView>
  </sheetViews>
  <sheetFormatPr defaultRowHeight="12.75" x14ac:dyDescent="0.2"/>
  <cols>
    <col min="1" max="1" width="8.42578125" customWidth="1"/>
    <col min="2" max="2" width="146.7109375" customWidth="1"/>
  </cols>
  <sheetData>
    <row r="1" spans="1:2" ht="18" x14ac:dyDescent="0.25">
      <c r="A1" s="299" t="s">
        <v>860</v>
      </c>
      <c r="B1" s="300"/>
    </row>
    <row r="2" spans="1:2" ht="18" x14ac:dyDescent="0.25">
      <c r="A2" s="152"/>
      <c r="B2" s="153"/>
    </row>
    <row r="3" spans="1:2" ht="18" x14ac:dyDescent="0.25">
      <c r="A3" s="154"/>
      <c r="B3" s="153" t="s">
        <v>991</v>
      </c>
    </row>
    <row r="4" spans="1:2" ht="20.25" x14ac:dyDescent="0.2">
      <c r="A4" s="154"/>
      <c r="B4" s="169"/>
    </row>
    <row r="5" spans="1:2" ht="15.75" x14ac:dyDescent="0.2">
      <c r="A5" s="154" t="s">
        <v>861</v>
      </c>
      <c r="B5" s="155" t="s">
        <v>862</v>
      </c>
    </row>
    <row r="6" spans="1:2" ht="15.75" x14ac:dyDescent="0.2">
      <c r="A6" s="156">
        <v>1</v>
      </c>
      <c r="B6" s="157" t="s">
        <v>863</v>
      </c>
    </row>
    <row r="7" spans="1:2" ht="31.5" x14ac:dyDescent="0.2">
      <c r="A7" s="156">
        <v>2</v>
      </c>
      <c r="B7" s="157" t="s">
        <v>880</v>
      </c>
    </row>
    <row r="8" spans="1:2" ht="15.75" x14ac:dyDescent="0.2">
      <c r="A8" s="156">
        <v>3</v>
      </c>
      <c r="B8" s="157" t="s">
        <v>881</v>
      </c>
    </row>
    <row r="9" spans="1:2" ht="15.75" x14ac:dyDescent="0.2">
      <c r="A9" s="156">
        <v>4</v>
      </c>
      <c r="B9" s="157" t="s">
        <v>882</v>
      </c>
    </row>
    <row r="10" spans="1:2" ht="15.75" x14ac:dyDescent="0.2">
      <c r="A10" s="156">
        <v>5</v>
      </c>
      <c r="B10" s="157" t="s">
        <v>883</v>
      </c>
    </row>
    <row r="11" spans="1:2" ht="15.75" x14ac:dyDescent="0.2">
      <c r="A11" s="156">
        <v>6</v>
      </c>
      <c r="B11" s="158" t="s">
        <v>980</v>
      </c>
    </row>
    <row r="12" spans="1:2" ht="15.75" x14ac:dyDescent="0.25">
      <c r="A12" s="156">
        <v>7</v>
      </c>
      <c r="B12" s="159" t="s">
        <v>864</v>
      </c>
    </row>
    <row r="13" spans="1:2" ht="15.75" x14ac:dyDescent="0.2">
      <c r="A13" s="156">
        <v>8</v>
      </c>
      <c r="B13" s="157" t="s">
        <v>865</v>
      </c>
    </row>
    <row r="14" spans="1:2" ht="15.75" x14ac:dyDescent="0.25">
      <c r="A14" s="156">
        <v>9</v>
      </c>
      <c r="B14" s="159" t="s">
        <v>866</v>
      </c>
    </row>
    <row r="15" spans="1:2" ht="15.75" x14ac:dyDescent="0.25">
      <c r="A15" s="156">
        <v>10</v>
      </c>
      <c r="B15" s="159" t="s">
        <v>867</v>
      </c>
    </row>
    <row r="16" spans="1:2" ht="15.75" x14ac:dyDescent="0.2">
      <c r="A16" s="156">
        <v>11</v>
      </c>
      <c r="B16" s="157" t="s">
        <v>868</v>
      </c>
    </row>
    <row r="17" spans="1:2" ht="15.75" x14ac:dyDescent="0.25">
      <c r="A17" s="156">
        <v>12</v>
      </c>
      <c r="B17" s="159" t="s">
        <v>871</v>
      </c>
    </row>
    <row r="18" spans="1:2" ht="15.75" x14ac:dyDescent="0.25">
      <c r="A18" s="156">
        <v>13</v>
      </c>
      <c r="B18" s="159" t="s">
        <v>869</v>
      </c>
    </row>
    <row r="19" spans="1:2" ht="15.75" x14ac:dyDescent="0.25">
      <c r="A19" s="156">
        <v>14</v>
      </c>
      <c r="B19" s="159" t="s">
        <v>870</v>
      </c>
    </row>
    <row r="20" spans="1:2" ht="15.75" x14ac:dyDescent="0.25">
      <c r="A20" s="156">
        <v>15</v>
      </c>
      <c r="B20" s="159" t="s">
        <v>872</v>
      </c>
    </row>
    <row r="21" spans="1:2" ht="15.75" x14ac:dyDescent="0.25">
      <c r="A21" s="156">
        <v>16</v>
      </c>
      <c r="B21" s="159" t="s">
        <v>925</v>
      </c>
    </row>
  </sheetData>
  <sheetProtection algorithmName="SHA-512" hashValue="EqEhSkQeOxz/HH+7Nvga/iK6SB4bPDaxxnJw/QXnfjPuqL9Gzln4SLGSuToj2jYuzhC0TtvD3vwvkW0mD4zyrw==" saltValue="FbUsdwixEN9jAthkpZpV7g==" spinCount="100000" sheet="1" objects="1" scenarios="1"/>
  <mergeCells count="1">
    <mergeCell ref="A1:B1"/>
  </mergeCells>
  <pageMargins left="0.7" right="0.7" top="0.75" bottom="0.75" header="0.3" footer="0.3"/>
  <pageSetup paperSize="9" scale="8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2" tint="-0.499984740745262"/>
  </sheetPr>
  <dimension ref="A1:H30"/>
  <sheetViews>
    <sheetView view="pageBreakPreview" zoomScaleSheetLayoutView="100" workbookViewId="0">
      <selection sqref="A1:E1"/>
    </sheetView>
  </sheetViews>
  <sheetFormatPr defaultRowHeight="12.75" x14ac:dyDescent="0.2"/>
  <cols>
    <col min="1" max="1" width="2.5703125" style="1" customWidth="1"/>
    <col min="2" max="2" width="39.28515625" style="3" customWidth="1"/>
    <col min="3" max="3" width="15.7109375" style="3" customWidth="1"/>
    <col min="4" max="4" width="16.85546875" style="1" customWidth="1"/>
    <col min="5" max="5" width="31.42578125" style="1" customWidth="1"/>
    <col min="6" max="16384" width="9.140625" style="1"/>
  </cols>
  <sheetData>
    <row r="1" spans="1:5" ht="17.25" customHeight="1" thickBot="1" x14ac:dyDescent="0.25">
      <c r="A1" s="712" t="s">
        <v>1008</v>
      </c>
      <c r="B1" s="712"/>
      <c r="C1" s="712"/>
      <c r="D1" s="712"/>
      <c r="E1" s="712"/>
    </row>
    <row r="2" spans="1:5" ht="27.75" customHeight="1" thickTop="1" x14ac:dyDescent="0.2">
      <c r="B2" s="948" t="s">
        <v>874</v>
      </c>
      <c r="C2" s="949"/>
      <c r="D2" s="949"/>
      <c r="E2" s="950"/>
    </row>
    <row r="3" spans="1:5" ht="12" customHeight="1" x14ac:dyDescent="0.2">
      <c r="B3" s="713" t="s">
        <v>538</v>
      </c>
      <c r="C3" s="714"/>
      <c r="D3" s="714"/>
      <c r="E3" s="715"/>
    </row>
    <row r="4" spans="1:5" ht="20.100000000000001" customHeight="1" x14ac:dyDescent="0.2">
      <c r="B4" s="160"/>
      <c r="C4" s="42" t="s">
        <v>946</v>
      </c>
      <c r="D4" s="42" t="s">
        <v>947</v>
      </c>
      <c r="E4" s="161" t="s">
        <v>530</v>
      </c>
    </row>
    <row r="5" spans="1:5" ht="20.100000000000001" customHeight="1" x14ac:dyDescent="0.2">
      <c r="B5" s="162" t="s">
        <v>532</v>
      </c>
      <c r="C5" s="9">
        <v>1</v>
      </c>
      <c r="D5" s="9">
        <v>1</v>
      </c>
      <c r="E5" s="50">
        <f>(C5+D5)/2</f>
        <v>1</v>
      </c>
    </row>
    <row r="6" spans="1:5" ht="20.100000000000001" customHeight="1" x14ac:dyDescent="0.2">
      <c r="B6" s="162" t="s">
        <v>533</v>
      </c>
      <c r="C6" s="9">
        <v>1</v>
      </c>
      <c r="D6" s="9">
        <v>1</v>
      </c>
      <c r="E6" s="50">
        <f t="shared" ref="E6:E12" si="0">(C6+D6)/2</f>
        <v>1</v>
      </c>
    </row>
    <row r="7" spans="1:5" ht="20.100000000000001" customHeight="1" x14ac:dyDescent="0.2">
      <c r="B7" s="162" t="s">
        <v>779</v>
      </c>
      <c r="C7" s="9">
        <v>1</v>
      </c>
      <c r="D7" s="9">
        <v>0</v>
      </c>
      <c r="E7" s="50">
        <f t="shared" si="0"/>
        <v>0.5</v>
      </c>
    </row>
    <row r="8" spans="1:5" ht="20.100000000000001" customHeight="1" x14ac:dyDescent="0.2">
      <c r="B8" s="162" t="s">
        <v>878</v>
      </c>
      <c r="C8" s="9">
        <v>1</v>
      </c>
      <c r="D8" s="9">
        <v>1</v>
      </c>
      <c r="E8" s="50">
        <f t="shared" si="0"/>
        <v>1</v>
      </c>
    </row>
    <row r="9" spans="1:5" ht="20.100000000000001" customHeight="1" x14ac:dyDescent="0.2">
      <c r="B9" s="162" t="s">
        <v>780</v>
      </c>
      <c r="C9" s="9">
        <v>1</v>
      </c>
      <c r="D9" s="9">
        <v>1</v>
      </c>
      <c r="E9" s="50">
        <f t="shared" si="0"/>
        <v>1</v>
      </c>
    </row>
    <row r="10" spans="1:5" ht="20.100000000000001" customHeight="1" x14ac:dyDescent="0.2">
      <c r="B10" s="162" t="s">
        <v>781</v>
      </c>
      <c r="C10" s="9">
        <v>1</v>
      </c>
      <c r="D10" s="9">
        <v>1</v>
      </c>
      <c r="E10" s="50">
        <f t="shared" si="0"/>
        <v>1</v>
      </c>
    </row>
    <row r="11" spans="1:5" ht="20.100000000000001" customHeight="1" x14ac:dyDescent="0.2">
      <c r="B11" s="39" t="s">
        <v>879</v>
      </c>
      <c r="C11" s="10">
        <v>1</v>
      </c>
      <c r="D11" s="10">
        <v>2</v>
      </c>
      <c r="E11" s="50">
        <f t="shared" si="0"/>
        <v>1.5</v>
      </c>
    </row>
    <row r="12" spans="1:5" ht="20.100000000000001" customHeight="1" x14ac:dyDescent="0.2">
      <c r="B12" s="39" t="s">
        <v>782</v>
      </c>
      <c r="C12" s="10">
        <v>0</v>
      </c>
      <c r="D12" s="10">
        <v>0</v>
      </c>
      <c r="E12" s="50">
        <f t="shared" si="0"/>
        <v>0</v>
      </c>
    </row>
    <row r="13" spans="1:5" ht="20.100000000000001" customHeight="1" x14ac:dyDescent="0.2">
      <c r="B13" s="44" t="s">
        <v>529</v>
      </c>
      <c r="C13" s="51">
        <f>SUM(C5:C12)</f>
        <v>7</v>
      </c>
      <c r="D13" s="51">
        <f>SUM(D5:D12)</f>
        <v>7</v>
      </c>
      <c r="E13" s="163">
        <f>SUM(E5:E12)</f>
        <v>7</v>
      </c>
    </row>
    <row r="14" spans="1:5" ht="27.75" customHeight="1" x14ac:dyDescent="0.2">
      <c r="B14" s="933" t="s">
        <v>875</v>
      </c>
      <c r="C14" s="934"/>
      <c r="D14" s="934"/>
      <c r="E14" s="935"/>
    </row>
    <row r="15" spans="1:5" ht="14.25" customHeight="1" x14ac:dyDescent="0.2">
      <c r="B15" s="713" t="s">
        <v>538</v>
      </c>
      <c r="C15" s="714"/>
      <c r="D15" s="714"/>
      <c r="E15" s="715"/>
    </row>
    <row r="16" spans="1:5" ht="20.100000000000001" customHeight="1" x14ac:dyDescent="0.2">
      <c r="B16" s="160"/>
      <c r="C16" s="42" t="s">
        <v>946</v>
      </c>
      <c r="D16" s="42" t="s">
        <v>947</v>
      </c>
      <c r="E16" s="161" t="s">
        <v>530</v>
      </c>
    </row>
    <row r="17" spans="2:8" ht="20.100000000000001" customHeight="1" x14ac:dyDescent="0.2">
      <c r="B17" s="39" t="s">
        <v>534</v>
      </c>
      <c r="C17" s="9">
        <v>1</v>
      </c>
      <c r="D17" s="9">
        <v>1</v>
      </c>
      <c r="E17" s="50">
        <f>(C17+D17)/2</f>
        <v>1</v>
      </c>
    </row>
    <row r="18" spans="2:8" ht="20.100000000000001" customHeight="1" x14ac:dyDescent="0.2">
      <c r="B18" s="44" t="s">
        <v>529</v>
      </c>
      <c r="C18" s="51">
        <f>SUM(C17:C17)</f>
        <v>1</v>
      </c>
      <c r="D18" s="51">
        <f>SUM(D17:D17)</f>
        <v>1</v>
      </c>
      <c r="E18" s="163">
        <f>SUM(E17:E17)</f>
        <v>1</v>
      </c>
    </row>
    <row r="19" spans="2:8" ht="27.75" customHeight="1" x14ac:dyDescent="0.2">
      <c r="B19" s="933" t="s">
        <v>876</v>
      </c>
      <c r="C19" s="934"/>
      <c r="D19" s="934"/>
      <c r="E19" s="935"/>
      <c r="F19"/>
    </row>
    <row r="20" spans="2:8" ht="12.75" customHeight="1" x14ac:dyDescent="0.2">
      <c r="B20" s="713" t="s">
        <v>538</v>
      </c>
      <c r="C20" s="714"/>
      <c r="D20" s="714"/>
      <c r="E20" s="715"/>
      <c r="F20"/>
      <c r="H20" s="52"/>
    </row>
    <row r="21" spans="2:8" ht="20.100000000000001" customHeight="1" x14ac:dyDescent="0.2">
      <c r="B21" s="160" t="s">
        <v>535</v>
      </c>
      <c r="C21" s="42" t="s">
        <v>946</v>
      </c>
      <c r="D21" s="42" t="s">
        <v>947</v>
      </c>
      <c r="E21" s="161" t="s">
        <v>530</v>
      </c>
      <c r="F21" s="8"/>
    </row>
    <row r="22" spans="2:8" ht="20.100000000000001" customHeight="1" x14ac:dyDescent="0.2">
      <c r="B22" s="40" t="s">
        <v>877</v>
      </c>
      <c r="C22" s="9">
        <v>1</v>
      </c>
      <c r="D22" s="9">
        <v>1</v>
      </c>
      <c r="E22" s="164">
        <v>1</v>
      </c>
      <c r="F22" s="8"/>
    </row>
    <row r="23" spans="2:8" ht="20.100000000000001" customHeight="1" x14ac:dyDescent="0.2">
      <c r="B23" s="39" t="s">
        <v>536</v>
      </c>
      <c r="C23" s="10">
        <v>3</v>
      </c>
      <c r="D23" s="10">
        <v>3</v>
      </c>
      <c r="E23" s="165">
        <f t="shared" ref="E23:E28" si="1">(C23+D23)/2</f>
        <v>3</v>
      </c>
      <c r="F23" s="8"/>
    </row>
    <row r="24" spans="2:8" ht="20.100000000000001" customHeight="1" x14ac:dyDescent="0.2">
      <c r="B24" s="39" t="s">
        <v>537</v>
      </c>
      <c r="C24" s="10">
        <v>3</v>
      </c>
      <c r="D24" s="10">
        <v>3</v>
      </c>
      <c r="E24" s="165">
        <f t="shared" si="1"/>
        <v>3</v>
      </c>
      <c r="F24" s="8"/>
    </row>
    <row r="25" spans="2:8" ht="20.100000000000001" customHeight="1" x14ac:dyDescent="0.2">
      <c r="B25" s="39" t="s">
        <v>783</v>
      </c>
      <c r="C25" s="10">
        <v>2</v>
      </c>
      <c r="D25" s="10">
        <v>2</v>
      </c>
      <c r="E25" s="165">
        <f t="shared" si="1"/>
        <v>2</v>
      </c>
      <c r="F25" s="8"/>
    </row>
    <row r="26" spans="2:8" ht="20.100000000000001" customHeight="1" x14ac:dyDescent="0.2">
      <c r="B26" s="39" t="s">
        <v>784</v>
      </c>
      <c r="C26" s="9">
        <v>1</v>
      </c>
      <c r="D26" s="9">
        <v>1</v>
      </c>
      <c r="E26" s="165">
        <f t="shared" si="1"/>
        <v>1</v>
      </c>
      <c r="F26" s="8"/>
    </row>
    <row r="27" spans="2:8" ht="20.100000000000001" customHeight="1" x14ac:dyDescent="0.2">
      <c r="B27" s="39" t="s">
        <v>785</v>
      </c>
      <c r="C27" s="9">
        <v>1</v>
      </c>
      <c r="D27" s="9">
        <v>1</v>
      </c>
      <c r="E27" s="165">
        <f t="shared" si="1"/>
        <v>1</v>
      </c>
      <c r="F27" s="8"/>
    </row>
    <row r="28" spans="2:8" ht="20.100000000000001" customHeight="1" x14ac:dyDescent="0.2">
      <c r="B28" s="39" t="s">
        <v>786</v>
      </c>
      <c r="C28" s="10">
        <v>3</v>
      </c>
      <c r="D28" s="10">
        <v>3</v>
      </c>
      <c r="E28" s="165">
        <f t="shared" si="1"/>
        <v>3</v>
      </c>
      <c r="F28" s="8"/>
    </row>
    <row r="29" spans="2:8" ht="20.100000000000001" customHeight="1" thickBot="1" x14ac:dyDescent="0.25">
      <c r="B29" s="166" t="s">
        <v>529</v>
      </c>
      <c r="C29" s="167">
        <f>SUM(C22:C28)</f>
        <v>14</v>
      </c>
      <c r="D29" s="167">
        <f>SUM(D22:D28)</f>
        <v>14</v>
      </c>
      <c r="E29" s="168">
        <f>SUM(E22:E28)</f>
        <v>14</v>
      </c>
      <c r="F29" s="8"/>
    </row>
    <row r="30" spans="2:8" ht="13.5" thickTop="1" x14ac:dyDescent="0.2"/>
  </sheetData>
  <sheetProtection algorithmName="SHA-512" hashValue="2iG2RlDbziOYJD1CA0hBd5r5QrGnQpvEbk2Ppdct8BMTENh/MOIbyGS4ygIvMs3nL+VGg7oeDupU1aO8IatTHQ==" saltValue="lFxJJKzOeYlqjEqfCv7zSw==" spinCount="100000" sheet="1" objects="1" scenarios="1"/>
  <mergeCells count="7">
    <mergeCell ref="A1:E1"/>
    <mergeCell ref="B15:E15"/>
    <mergeCell ref="B20:E20"/>
    <mergeCell ref="B3:E3"/>
    <mergeCell ref="B2:E2"/>
    <mergeCell ref="B14:E14"/>
    <mergeCell ref="B19:E19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2" tint="-0.749992370372631"/>
  </sheetPr>
  <dimension ref="A1:F34"/>
  <sheetViews>
    <sheetView view="pageBreakPreview" zoomScaleNormal="100" zoomScaleSheetLayoutView="100" workbookViewId="0">
      <selection activeCell="D37" sqref="D37"/>
    </sheetView>
  </sheetViews>
  <sheetFormatPr defaultRowHeight="12.75" x14ac:dyDescent="0.2"/>
  <cols>
    <col min="1" max="1" width="3.7109375" customWidth="1"/>
    <col min="2" max="2" width="49.42578125" customWidth="1"/>
    <col min="3" max="3" width="14" customWidth="1"/>
    <col min="4" max="4" width="42.85546875" customWidth="1"/>
    <col min="5" max="5" width="17.85546875" customWidth="1"/>
    <col min="6" max="6" width="11.140625" bestFit="1" customWidth="1"/>
    <col min="7" max="7" width="40.28515625" customWidth="1"/>
  </cols>
  <sheetData>
    <row r="1" spans="1:6" ht="13.5" thickBot="1" x14ac:dyDescent="0.25">
      <c r="A1" s="916" t="s">
        <v>1009</v>
      </c>
      <c r="B1" s="916"/>
    </row>
    <row r="2" spans="1:6" ht="18.75" thickTop="1" x14ac:dyDescent="0.25">
      <c r="B2" s="913" t="s">
        <v>759</v>
      </c>
      <c r="C2" s="914"/>
      <c r="D2" s="914"/>
      <c r="E2" s="915"/>
    </row>
    <row r="3" spans="1:6" ht="16.5" x14ac:dyDescent="0.3">
      <c r="B3" s="958" t="s">
        <v>948</v>
      </c>
      <c r="C3" s="959"/>
      <c r="D3" s="959"/>
      <c r="E3" s="960"/>
    </row>
    <row r="4" spans="1:6" ht="13.5" thickBot="1" x14ac:dyDescent="0.25">
      <c r="B4" s="961" t="s">
        <v>564</v>
      </c>
      <c r="C4" s="962"/>
      <c r="D4" s="962"/>
      <c r="E4" s="963"/>
    </row>
    <row r="5" spans="1:6" ht="13.5" thickTop="1" x14ac:dyDescent="0.2">
      <c r="B5" s="964" t="s">
        <v>442</v>
      </c>
      <c r="C5" s="965"/>
      <c r="D5" s="89" t="s">
        <v>789</v>
      </c>
      <c r="E5" s="90"/>
    </row>
    <row r="6" spans="1:6" x14ac:dyDescent="0.2">
      <c r="B6" s="951" t="s">
        <v>997</v>
      </c>
      <c r="C6" s="952"/>
      <c r="D6" s="952"/>
      <c r="E6" s="953"/>
    </row>
    <row r="7" spans="1:6" ht="13.5" thickBot="1" x14ac:dyDescent="0.25">
      <c r="B7" s="64" t="s">
        <v>790</v>
      </c>
      <c r="C7" s="65"/>
      <c r="D7" s="66" t="s">
        <v>790</v>
      </c>
      <c r="E7" s="67"/>
    </row>
    <row r="8" spans="1:6" ht="15.75" x14ac:dyDescent="0.25">
      <c r="B8" s="114" t="s">
        <v>816</v>
      </c>
      <c r="C8" s="68">
        <f>SUM('02'!AE8:AI8)</f>
        <v>130872586</v>
      </c>
      <c r="D8" s="201" t="s">
        <v>892</v>
      </c>
      <c r="E8" s="69">
        <f>SUM('02'!AE20:AI20)</f>
        <v>104253021</v>
      </c>
    </row>
    <row r="9" spans="1:6" ht="25.5" x14ac:dyDescent="0.2">
      <c r="B9" s="119" t="s">
        <v>817</v>
      </c>
      <c r="C9" s="121">
        <f>SUM('02'!AE10:AI10)</f>
        <v>39541414</v>
      </c>
      <c r="D9" s="117" t="s">
        <v>822</v>
      </c>
      <c r="E9" s="120">
        <f>SUM('02'!AE21:AI21)</f>
        <v>14248521</v>
      </c>
    </row>
    <row r="10" spans="1:6" x14ac:dyDescent="0.2">
      <c r="B10" s="115" t="s">
        <v>818</v>
      </c>
      <c r="C10" s="70">
        <f>SUM('02'!AE11:AI11)</f>
        <v>39527172</v>
      </c>
      <c r="D10" s="118" t="s">
        <v>823</v>
      </c>
      <c r="E10" s="71">
        <f>SUM('02'!AE22:AI22)</f>
        <v>89972262</v>
      </c>
    </row>
    <row r="11" spans="1:6" x14ac:dyDescent="0.2">
      <c r="B11" s="115" t="s">
        <v>819</v>
      </c>
      <c r="C11" s="72">
        <v>0</v>
      </c>
      <c r="D11" s="118" t="s">
        <v>824</v>
      </c>
      <c r="E11" s="71">
        <f>SUM('02'!AE23:AI23)</f>
        <v>359500</v>
      </c>
    </row>
    <row r="12" spans="1:6" x14ac:dyDescent="0.2">
      <c r="B12" s="115" t="s">
        <v>820</v>
      </c>
      <c r="C12" s="70">
        <f>SUM('02'!AE13:AI13)</f>
        <v>0</v>
      </c>
      <c r="D12" s="118" t="s">
        <v>825</v>
      </c>
      <c r="E12" s="71">
        <f>SUM('02'!AE24:AI24)</f>
        <v>35293827</v>
      </c>
    </row>
    <row r="13" spans="1:6" x14ac:dyDescent="0.2">
      <c r="B13" s="73" t="s">
        <v>791</v>
      </c>
      <c r="C13" s="70">
        <f>SUM(C8:C12)</f>
        <v>209941172</v>
      </c>
      <c r="D13" s="74" t="s">
        <v>792</v>
      </c>
      <c r="E13" s="71">
        <f>SUM(E8:E12)</f>
        <v>244127131</v>
      </c>
      <c r="F13" s="136"/>
    </row>
    <row r="14" spans="1:6" x14ac:dyDescent="0.2">
      <c r="B14" s="115" t="s">
        <v>793</v>
      </c>
      <c r="C14" s="72">
        <f>SUM(C13-E13)</f>
        <v>-34185959</v>
      </c>
      <c r="D14" s="118"/>
      <c r="E14" s="76"/>
    </row>
    <row r="15" spans="1:6" x14ac:dyDescent="0.2">
      <c r="B15" s="73" t="s">
        <v>794</v>
      </c>
      <c r="C15" s="70">
        <f>SUM('02'!AE16:AI16)</f>
        <v>47186823</v>
      </c>
      <c r="D15" s="74" t="s">
        <v>795</v>
      </c>
      <c r="E15" s="71">
        <f>SUM('02'!AE29:AI29)</f>
        <v>4471632</v>
      </c>
    </row>
    <row r="16" spans="1:6" x14ac:dyDescent="0.2">
      <c r="B16" s="77"/>
      <c r="C16" s="72"/>
      <c r="D16" s="75"/>
      <c r="E16" s="76"/>
    </row>
    <row r="17" spans="2:5" ht="16.5" thickBot="1" x14ac:dyDescent="0.3">
      <c r="B17" s="92" t="s">
        <v>796</v>
      </c>
      <c r="C17" s="93">
        <f>SUM(C8,C9,C10,C12,C15)</f>
        <v>257127995</v>
      </c>
      <c r="D17" s="94" t="s">
        <v>797</v>
      </c>
      <c r="E17" s="95">
        <f>SUM(E13,E15)</f>
        <v>248598763</v>
      </c>
    </row>
    <row r="18" spans="2:5" ht="17.25" thickTop="1" thickBot="1" x14ac:dyDescent="0.3">
      <c r="B18" s="954"/>
      <c r="C18" s="955"/>
      <c r="D18" s="955"/>
      <c r="E18" s="87">
        <f>SUM(C17,-E17)</f>
        <v>8529232</v>
      </c>
    </row>
    <row r="19" spans="2:5" ht="13.5" thickTop="1" x14ac:dyDescent="0.2">
      <c r="B19" s="964" t="s">
        <v>798</v>
      </c>
      <c r="C19" s="965"/>
      <c r="D19" s="89" t="s">
        <v>799</v>
      </c>
      <c r="E19" s="91"/>
    </row>
    <row r="20" spans="2:5" x14ac:dyDescent="0.2">
      <c r="B20" s="951" t="s">
        <v>998</v>
      </c>
      <c r="C20" s="952"/>
      <c r="D20" s="952"/>
      <c r="E20" s="953"/>
    </row>
    <row r="21" spans="2:5" ht="13.5" thickBot="1" x14ac:dyDescent="0.25">
      <c r="B21" s="64" t="s">
        <v>790</v>
      </c>
      <c r="C21" s="65"/>
      <c r="D21" s="66" t="s">
        <v>790</v>
      </c>
      <c r="E21" s="67"/>
    </row>
    <row r="22" spans="2:5" x14ac:dyDescent="0.2">
      <c r="B22" s="114" t="s">
        <v>813</v>
      </c>
      <c r="C22" s="111">
        <f>SUM('02'!AE9:AI9)</f>
        <v>0</v>
      </c>
      <c r="D22" s="116" t="s">
        <v>826</v>
      </c>
      <c r="E22" s="113">
        <f>SUM('02'!AE25:AI25)</f>
        <v>5589037</v>
      </c>
    </row>
    <row r="23" spans="2:5" x14ac:dyDescent="0.2">
      <c r="B23" s="115" t="s">
        <v>814</v>
      </c>
      <c r="C23" s="112">
        <f>SUM('02'!AE12:AI12)</f>
        <v>163400</v>
      </c>
      <c r="D23" s="118" t="s">
        <v>827</v>
      </c>
      <c r="E23" s="78">
        <f>SUM('02'!AE26:AI26)</f>
        <v>1925733</v>
      </c>
    </row>
    <row r="24" spans="2:5" ht="15" x14ac:dyDescent="0.25">
      <c r="B24" s="115" t="s">
        <v>815</v>
      </c>
      <c r="C24" s="112">
        <f>SUM('02'!AE14:AI14)</f>
        <v>0</v>
      </c>
      <c r="D24" s="118" t="s">
        <v>999</v>
      </c>
      <c r="E24" s="76">
        <f>AVERAGE('02'!AE27:AI27)</f>
        <v>1177862</v>
      </c>
    </row>
    <row r="25" spans="2:5" x14ac:dyDescent="0.2">
      <c r="B25" s="73" t="s">
        <v>801</v>
      </c>
      <c r="C25" s="112">
        <f>SUM(C22:C24)</f>
        <v>163400</v>
      </c>
      <c r="D25" s="74" t="s">
        <v>802</v>
      </c>
      <c r="E25" s="78">
        <f>SUM(E22:E24)</f>
        <v>8692632</v>
      </c>
    </row>
    <row r="26" spans="2:5" x14ac:dyDescent="0.2">
      <c r="B26" s="73" t="s">
        <v>794</v>
      </c>
      <c r="C26" s="70">
        <v>0</v>
      </c>
      <c r="D26" s="74" t="s">
        <v>795</v>
      </c>
      <c r="E26" s="76">
        <v>0</v>
      </c>
    </row>
    <row r="27" spans="2:5" ht="16.5" thickBot="1" x14ac:dyDescent="0.3">
      <c r="B27" s="96" t="s">
        <v>803</v>
      </c>
      <c r="C27" s="103">
        <f>SUM(C26,C25)</f>
        <v>163400</v>
      </c>
      <c r="D27" s="97" t="s">
        <v>804</v>
      </c>
      <c r="E27" s="98">
        <f>SUM(E26,E25)</f>
        <v>8692632</v>
      </c>
    </row>
    <row r="28" spans="2:5" ht="17.25" thickTop="1" thickBot="1" x14ac:dyDescent="0.3">
      <c r="B28" s="956"/>
      <c r="C28" s="957"/>
      <c r="D28" s="957"/>
      <c r="E28" s="88">
        <f>SUM(C27,-E27)</f>
        <v>-8529232</v>
      </c>
    </row>
    <row r="29" spans="2:5" ht="15" thickTop="1" x14ac:dyDescent="0.2">
      <c r="B29" s="79" t="s">
        <v>805</v>
      </c>
      <c r="C29" s="99">
        <f>SUM(C13,C25)</f>
        <v>210104572</v>
      </c>
      <c r="D29" s="80" t="s">
        <v>806</v>
      </c>
      <c r="E29" s="101">
        <f>SUM(E13,E27)</f>
        <v>252819763</v>
      </c>
    </row>
    <row r="30" spans="2:5" ht="15" thickBot="1" x14ac:dyDescent="0.25">
      <c r="B30" s="81" t="s">
        <v>807</v>
      </c>
      <c r="C30" s="105">
        <f>SUM(C15)</f>
        <v>47186823</v>
      </c>
      <c r="D30" s="82" t="s">
        <v>808</v>
      </c>
      <c r="E30" s="109">
        <f>SUM(E15,E26)</f>
        <v>4471632</v>
      </c>
    </row>
    <row r="31" spans="2:5" ht="19.5" thickTop="1" thickBot="1" x14ac:dyDescent="0.3">
      <c r="B31" s="104" t="s">
        <v>809</v>
      </c>
      <c r="C31" s="107">
        <f>SUM(C29:C30)</f>
        <v>257291395</v>
      </c>
      <c r="D31" s="108" t="s">
        <v>810</v>
      </c>
      <c r="E31" s="107">
        <f>SUM(E29:E30)</f>
        <v>257291395</v>
      </c>
    </row>
    <row r="32" spans="2:5" ht="13.5" thickTop="1" x14ac:dyDescent="0.2">
      <c r="B32" s="83" t="s">
        <v>811</v>
      </c>
      <c r="C32" s="106">
        <f>SUM(C29,-E29)</f>
        <v>-42715191</v>
      </c>
      <c r="D32" s="84" t="s">
        <v>811</v>
      </c>
      <c r="E32" s="110"/>
    </row>
    <row r="33" spans="2:5" ht="13.5" thickBot="1" x14ac:dyDescent="0.25">
      <c r="B33" s="85" t="s">
        <v>812</v>
      </c>
      <c r="C33" s="100">
        <f>SUM(C31,-E31)</f>
        <v>0</v>
      </c>
      <c r="D33" s="86" t="s">
        <v>812</v>
      </c>
      <c r="E33" s="102"/>
    </row>
    <row r="34" spans="2:5" ht="13.5" thickTop="1" x14ac:dyDescent="0.2"/>
  </sheetData>
  <sheetProtection algorithmName="SHA-512" hashValue="4ORNAeOotgBhfEHr1KJf5xLLMc/es8Ft8tKOU4j/Q08rLgf5lbAWa4UCeZCPqWt1EGXjKc6rXR7VTEixrJ4/ZA==" saltValue="tJKjVlpq0t/9HPoP3be95g==" spinCount="100000" sheet="1" objects="1" scenarios="1"/>
  <mergeCells count="10">
    <mergeCell ref="B20:E20"/>
    <mergeCell ref="B18:D18"/>
    <mergeCell ref="B28:D28"/>
    <mergeCell ref="A1:B1"/>
    <mergeCell ref="B2:E2"/>
    <mergeCell ref="B3:E3"/>
    <mergeCell ref="B4:E4"/>
    <mergeCell ref="B5:C5"/>
    <mergeCell ref="B6:E6"/>
    <mergeCell ref="B19:C19"/>
  </mergeCell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2" tint="-0.89999084444715716"/>
  </sheetPr>
  <dimension ref="A1:E39"/>
  <sheetViews>
    <sheetView view="pageBreakPreview" zoomScaleNormal="100" zoomScaleSheetLayoutView="100" workbookViewId="0">
      <selection activeCell="F10" sqref="F10"/>
    </sheetView>
  </sheetViews>
  <sheetFormatPr defaultRowHeight="12.75" x14ac:dyDescent="0.2"/>
  <cols>
    <col min="1" max="1" width="4.7109375" customWidth="1"/>
    <col min="2" max="2" width="51.28515625" customWidth="1"/>
    <col min="3" max="3" width="17.28515625" customWidth="1"/>
    <col min="4" max="4" width="42.140625" customWidth="1"/>
    <col min="5" max="5" width="15.85546875" customWidth="1"/>
  </cols>
  <sheetData>
    <row r="1" spans="1:5" ht="13.5" thickBot="1" x14ac:dyDescent="0.25">
      <c r="A1" s="916" t="s">
        <v>1010</v>
      </c>
      <c r="B1" s="916"/>
    </row>
    <row r="2" spans="1:5" ht="18.75" thickTop="1" x14ac:dyDescent="0.25">
      <c r="B2" s="913" t="s">
        <v>759</v>
      </c>
      <c r="C2" s="914"/>
      <c r="D2" s="914"/>
      <c r="E2" s="915"/>
    </row>
    <row r="3" spans="1:5" ht="14.25" x14ac:dyDescent="0.2">
      <c r="B3" s="902" t="s">
        <v>949</v>
      </c>
      <c r="C3" s="903"/>
      <c r="D3" s="903"/>
      <c r="E3" s="904"/>
    </row>
    <row r="4" spans="1:5" ht="13.5" thickBot="1" x14ac:dyDescent="0.25">
      <c r="B4" s="961" t="s">
        <v>564</v>
      </c>
      <c r="C4" s="962"/>
      <c r="D4" s="962"/>
      <c r="E4" s="963"/>
    </row>
    <row r="5" spans="1:5" ht="13.5" thickTop="1" x14ac:dyDescent="0.2">
      <c r="B5" s="964" t="s">
        <v>442</v>
      </c>
      <c r="C5" s="965"/>
      <c r="D5" s="89" t="s">
        <v>789</v>
      </c>
      <c r="E5" s="90"/>
    </row>
    <row r="6" spans="1:5" x14ac:dyDescent="0.2">
      <c r="B6" s="951" t="s">
        <v>998</v>
      </c>
      <c r="C6" s="952"/>
      <c r="D6" s="952"/>
      <c r="E6" s="953"/>
    </row>
    <row r="7" spans="1:5" ht="13.5" thickBot="1" x14ac:dyDescent="0.25">
      <c r="B7" s="64" t="s">
        <v>790</v>
      </c>
      <c r="C7" s="65"/>
      <c r="D7" s="66" t="s">
        <v>790</v>
      </c>
      <c r="E7" s="67"/>
    </row>
    <row r="8" spans="1:5" x14ac:dyDescent="0.2">
      <c r="B8" s="114" t="s">
        <v>816</v>
      </c>
      <c r="C8" s="68">
        <f>SUM('02'!AJ8:AN8)</f>
        <v>130872586</v>
      </c>
      <c r="D8" s="116" t="s">
        <v>821</v>
      </c>
      <c r="E8" s="69">
        <f>SUM('02'!AJ20:AN20)</f>
        <v>42013708</v>
      </c>
    </row>
    <row r="9" spans="1:5" ht="25.5" x14ac:dyDescent="0.2">
      <c r="B9" s="119" t="s">
        <v>817</v>
      </c>
      <c r="C9" s="121">
        <f>SUM('02'!AJ10:AN10)</f>
        <v>39541414</v>
      </c>
      <c r="D9" s="117" t="s">
        <v>822</v>
      </c>
      <c r="E9" s="120">
        <f>SUM('02'!AJ21:AN21)</f>
        <v>5644769</v>
      </c>
    </row>
    <row r="10" spans="1:5" x14ac:dyDescent="0.2">
      <c r="B10" s="115" t="s">
        <v>818</v>
      </c>
      <c r="C10" s="70">
        <f>SUM('02'!AJ11:AN11)</f>
        <v>12386504</v>
      </c>
      <c r="D10" s="118" t="s">
        <v>823</v>
      </c>
      <c r="E10" s="71">
        <f>SUM('02'!AJ22:AN22)</f>
        <v>44203097</v>
      </c>
    </row>
    <row r="11" spans="1:5" x14ac:dyDescent="0.2">
      <c r="B11" s="115" t="s">
        <v>819</v>
      </c>
      <c r="C11" s="72"/>
      <c r="D11" s="118" t="s">
        <v>824</v>
      </c>
      <c r="E11" s="71">
        <f>SUM('02'!AJ23:AN23)</f>
        <v>359500</v>
      </c>
    </row>
    <row r="12" spans="1:5" x14ac:dyDescent="0.2">
      <c r="B12" s="115" t="s">
        <v>820</v>
      </c>
      <c r="C12" s="70">
        <f>SUM('02'!AE13:AI13)</f>
        <v>0</v>
      </c>
      <c r="D12" s="118" t="s">
        <v>825</v>
      </c>
      <c r="E12" s="71">
        <f>SUM('02'!AJ24:AN24)</f>
        <v>35293827</v>
      </c>
    </row>
    <row r="13" spans="1:5" x14ac:dyDescent="0.2">
      <c r="B13" s="73" t="s">
        <v>791</v>
      </c>
      <c r="C13" s="70">
        <f>SUM(C8:C12)</f>
        <v>182800504</v>
      </c>
      <c r="D13" s="74" t="s">
        <v>792</v>
      </c>
      <c r="E13" s="71">
        <f>SUM(E8:E12)</f>
        <v>127514901</v>
      </c>
    </row>
    <row r="14" spans="1:5" x14ac:dyDescent="0.2">
      <c r="B14" s="115" t="s">
        <v>793</v>
      </c>
      <c r="C14" s="72">
        <f>SUM(C13,-E13)</f>
        <v>55285603</v>
      </c>
      <c r="D14" s="118"/>
      <c r="E14" s="76"/>
    </row>
    <row r="15" spans="1:5" x14ac:dyDescent="0.2">
      <c r="B15" s="73" t="s">
        <v>794</v>
      </c>
      <c r="C15" s="70">
        <f>SUM('02'!AJ16:AN16)</f>
        <v>47036096</v>
      </c>
      <c r="D15" s="74" t="s">
        <v>795</v>
      </c>
      <c r="E15" s="71">
        <f>SUM('02'!AJ29:AN29,'02'!AJ31:AN31)</f>
        <v>94825617</v>
      </c>
    </row>
    <row r="16" spans="1:5" x14ac:dyDescent="0.2">
      <c r="B16" s="77"/>
      <c r="C16" s="72"/>
      <c r="D16" s="118"/>
      <c r="E16" s="76"/>
    </row>
    <row r="17" spans="2:5" ht="16.5" thickBot="1" x14ac:dyDescent="0.3">
      <c r="B17" s="92" t="s">
        <v>796</v>
      </c>
      <c r="C17" s="93">
        <f>SUM(C13,C15)</f>
        <v>229836600</v>
      </c>
      <c r="D17" s="94" t="s">
        <v>797</v>
      </c>
      <c r="E17" s="95">
        <f>SUM(E13,E15)</f>
        <v>222340518</v>
      </c>
    </row>
    <row r="18" spans="2:5" ht="17.25" thickTop="1" thickBot="1" x14ac:dyDescent="0.3">
      <c r="B18" s="954"/>
      <c r="C18" s="955"/>
      <c r="D18" s="955"/>
      <c r="E18" s="87">
        <f>SUM(C17,-E17)</f>
        <v>7496082</v>
      </c>
    </row>
    <row r="19" spans="2:5" ht="13.5" thickTop="1" x14ac:dyDescent="0.2">
      <c r="B19" s="964" t="s">
        <v>798</v>
      </c>
      <c r="C19" s="965"/>
      <c r="D19" s="89" t="s">
        <v>799</v>
      </c>
      <c r="E19" s="91"/>
    </row>
    <row r="20" spans="2:5" x14ac:dyDescent="0.2">
      <c r="B20" s="951" t="s">
        <v>998</v>
      </c>
      <c r="C20" s="952"/>
      <c r="D20" s="952"/>
      <c r="E20" s="953"/>
    </row>
    <row r="21" spans="2:5" ht="13.5" thickBot="1" x14ac:dyDescent="0.25">
      <c r="B21" s="64" t="s">
        <v>790</v>
      </c>
      <c r="C21" s="65"/>
      <c r="D21" s="66" t="s">
        <v>790</v>
      </c>
      <c r="E21" s="67"/>
    </row>
    <row r="22" spans="2:5" x14ac:dyDescent="0.2">
      <c r="B22" s="114" t="s">
        <v>813</v>
      </c>
      <c r="C22" s="111">
        <f>SUM('02'!AJ9:AN9)</f>
        <v>0</v>
      </c>
      <c r="D22" s="116" t="s">
        <v>826</v>
      </c>
      <c r="E22" s="113">
        <f>SUM('02'!AJ25:AN25)</f>
        <v>4555887</v>
      </c>
    </row>
    <row r="23" spans="2:5" x14ac:dyDescent="0.2">
      <c r="B23" s="115" t="s">
        <v>814</v>
      </c>
      <c r="C23" s="112">
        <f>SUM('02'!AE12:AI12)</f>
        <v>163400</v>
      </c>
      <c r="D23" s="118" t="s">
        <v>827</v>
      </c>
      <c r="E23" s="78">
        <f>SUM('02'!AJ26:AN26)</f>
        <v>1925733</v>
      </c>
    </row>
    <row r="24" spans="2:5" ht="15" x14ac:dyDescent="0.25">
      <c r="B24" s="115" t="s">
        <v>815</v>
      </c>
      <c r="C24" s="112">
        <f>SUM('02'!AE14:AI14)</f>
        <v>0</v>
      </c>
      <c r="D24" s="118" t="s">
        <v>999</v>
      </c>
      <c r="E24" s="78">
        <f>AVERAGE('02'!AJ27:AN27)</f>
        <v>1177862</v>
      </c>
    </row>
    <row r="25" spans="2:5" x14ac:dyDescent="0.2">
      <c r="B25" s="73" t="s">
        <v>801</v>
      </c>
      <c r="C25" s="112">
        <f>SUM(C22:C24)</f>
        <v>163400</v>
      </c>
      <c r="D25" s="74" t="s">
        <v>802</v>
      </c>
      <c r="E25" s="78">
        <f>SUM(E22:E24)</f>
        <v>7659482</v>
      </c>
    </row>
    <row r="26" spans="2:5" x14ac:dyDescent="0.2">
      <c r="B26" s="73" t="s">
        <v>794</v>
      </c>
      <c r="C26" s="70">
        <v>0</v>
      </c>
      <c r="D26" s="74" t="s">
        <v>795</v>
      </c>
      <c r="E26" s="76">
        <v>0</v>
      </c>
    </row>
    <row r="27" spans="2:5" ht="16.5" thickBot="1" x14ac:dyDescent="0.3">
      <c r="B27" s="96" t="s">
        <v>803</v>
      </c>
      <c r="C27" s="103">
        <f>SUM(C26,C25)</f>
        <v>163400</v>
      </c>
      <c r="D27" s="97" t="s">
        <v>804</v>
      </c>
      <c r="E27" s="98">
        <f>SUM(E26,E25)</f>
        <v>7659482</v>
      </c>
    </row>
    <row r="28" spans="2:5" ht="17.25" thickTop="1" thickBot="1" x14ac:dyDescent="0.3">
      <c r="B28" s="956"/>
      <c r="C28" s="957"/>
      <c r="D28" s="957"/>
      <c r="E28" s="88">
        <f>SUM(C27,-E27)</f>
        <v>-7496082</v>
      </c>
    </row>
    <row r="29" spans="2:5" ht="15" thickTop="1" x14ac:dyDescent="0.2">
      <c r="B29" s="79" t="s">
        <v>805</v>
      </c>
      <c r="C29" s="99">
        <f>SUM(C13,C25)</f>
        <v>182963904</v>
      </c>
      <c r="D29" s="80" t="s">
        <v>806</v>
      </c>
      <c r="E29" s="101">
        <f>SUM(E13,E27)</f>
        <v>135174383</v>
      </c>
    </row>
    <row r="30" spans="2:5" ht="15" thickBot="1" x14ac:dyDescent="0.25">
      <c r="B30" s="81" t="s">
        <v>807</v>
      </c>
      <c r="C30" s="105">
        <f>SUM(C15)</f>
        <v>47036096</v>
      </c>
      <c r="D30" s="82" t="s">
        <v>808</v>
      </c>
      <c r="E30" s="109">
        <f>SUM(E15,E26)</f>
        <v>94825617</v>
      </c>
    </row>
    <row r="31" spans="2:5" ht="19.5" thickTop="1" thickBot="1" x14ac:dyDescent="0.3">
      <c r="B31" s="104" t="s">
        <v>809</v>
      </c>
      <c r="C31" s="107">
        <f>SUM(C29:C30)</f>
        <v>230000000</v>
      </c>
      <c r="D31" s="108" t="s">
        <v>810</v>
      </c>
      <c r="E31" s="107">
        <f>SUM(E29:E30)</f>
        <v>230000000</v>
      </c>
    </row>
    <row r="32" spans="2:5" ht="13.5" thickTop="1" x14ac:dyDescent="0.2">
      <c r="B32" s="83" t="s">
        <v>811</v>
      </c>
      <c r="C32" s="106">
        <f>SUM(C29,-E29)</f>
        <v>47789521</v>
      </c>
      <c r="D32" s="84" t="s">
        <v>811</v>
      </c>
      <c r="E32" s="110"/>
    </row>
    <row r="33" spans="2:5" ht="13.5" thickBot="1" x14ac:dyDescent="0.25">
      <c r="B33" s="85" t="s">
        <v>812</v>
      </c>
      <c r="C33" s="100">
        <f>SUM(C31,-E31)</f>
        <v>0</v>
      </c>
      <c r="D33" s="86" t="s">
        <v>812</v>
      </c>
      <c r="E33" s="102"/>
    </row>
    <row r="34" spans="2:5" ht="13.5" thickTop="1" x14ac:dyDescent="0.2"/>
    <row r="39" spans="2:5" x14ac:dyDescent="0.2">
      <c r="C39" s="136"/>
    </row>
  </sheetData>
  <sheetProtection algorithmName="SHA-512" hashValue="PFWIP/JSPgpYrQEHN0ec1m5nMvKkK6put4wk89qFyTUZT8H1M4sjSrveg0Po/DY241u2nDfpcTaZh5tmx9+Jmw==" saltValue="4ldVpHhyayRT3aI8b7ppGw==" spinCount="100000" sheet="1" objects="1" scenarios="1"/>
  <mergeCells count="10">
    <mergeCell ref="B18:D18"/>
    <mergeCell ref="B19:C19"/>
    <mergeCell ref="B20:E20"/>
    <mergeCell ref="B28:D28"/>
    <mergeCell ref="A1:B1"/>
    <mergeCell ref="B2:E2"/>
    <mergeCell ref="B3:E3"/>
    <mergeCell ref="B4:E4"/>
    <mergeCell ref="B5:C5"/>
    <mergeCell ref="B6:E6"/>
  </mergeCells>
  <pageMargins left="0.7" right="0.7" top="0.75" bottom="0.75" header="0.3" footer="0.3"/>
  <pageSetup paperSize="9" scale="9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2" tint="-0.749992370372631"/>
  </sheetPr>
  <dimension ref="A1:E34"/>
  <sheetViews>
    <sheetView view="pageBreakPreview" zoomScaleNormal="100" zoomScaleSheetLayoutView="100" workbookViewId="0">
      <selection activeCell="J19" sqref="J19"/>
    </sheetView>
  </sheetViews>
  <sheetFormatPr defaultRowHeight="12.75" x14ac:dyDescent="0.2"/>
  <cols>
    <col min="1" max="1" width="4.5703125" customWidth="1"/>
    <col min="2" max="2" width="46" customWidth="1"/>
    <col min="3" max="3" width="18.28515625" customWidth="1"/>
    <col min="4" max="4" width="42.28515625" customWidth="1"/>
    <col min="5" max="5" width="20.28515625" customWidth="1"/>
  </cols>
  <sheetData>
    <row r="1" spans="1:5" ht="13.5" thickBot="1" x14ac:dyDescent="0.25">
      <c r="A1" s="916" t="s">
        <v>1011</v>
      </c>
      <c r="B1" s="916"/>
    </row>
    <row r="2" spans="1:5" ht="18.75" thickTop="1" x14ac:dyDescent="0.25">
      <c r="B2" s="913" t="s">
        <v>762</v>
      </c>
      <c r="C2" s="914"/>
      <c r="D2" s="914"/>
      <c r="E2" s="915"/>
    </row>
    <row r="3" spans="1:5" ht="14.25" x14ac:dyDescent="0.2">
      <c r="B3" s="902" t="s">
        <v>949</v>
      </c>
      <c r="C3" s="903"/>
      <c r="D3" s="903"/>
      <c r="E3" s="904"/>
    </row>
    <row r="4" spans="1:5" ht="13.5" thickBot="1" x14ac:dyDescent="0.25">
      <c r="B4" s="961" t="s">
        <v>828</v>
      </c>
      <c r="C4" s="962"/>
      <c r="D4" s="962"/>
      <c r="E4" s="963"/>
    </row>
    <row r="5" spans="1:5" ht="13.5" thickTop="1" x14ac:dyDescent="0.2">
      <c r="B5" s="964" t="s">
        <v>442</v>
      </c>
      <c r="C5" s="965"/>
      <c r="D5" s="89" t="s">
        <v>789</v>
      </c>
      <c r="E5" s="90"/>
    </row>
    <row r="6" spans="1:5" x14ac:dyDescent="0.2">
      <c r="B6" s="951" t="s">
        <v>998</v>
      </c>
      <c r="C6" s="952"/>
      <c r="D6" s="952"/>
      <c r="E6" s="953"/>
    </row>
    <row r="7" spans="1:5" ht="13.5" thickBot="1" x14ac:dyDescent="0.25">
      <c r="B7" s="64" t="s">
        <v>790</v>
      </c>
      <c r="C7" s="65"/>
      <c r="D7" s="66" t="s">
        <v>790</v>
      </c>
      <c r="E7" s="67"/>
    </row>
    <row r="8" spans="1:5" x14ac:dyDescent="0.2">
      <c r="B8" s="114" t="s">
        <v>816</v>
      </c>
      <c r="C8" s="68">
        <v>0</v>
      </c>
      <c r="D8" s="116" t="s">
        <v>821</v>
      </c>
      <c r="E8" s="69">
        <f>SUM('02'!AO20:AS20)</f>
        <v>62239313</v>
      </c>
    </row>
    <row r="9" spans="1:5" ht="25.5" x14ac:dyDescent="0.2">
      <c r="B9" s="119" t="s">
        <v>817</v>
      </c>
      <c r="C9" s="121">
        <v>0</v>
      </c>
      <c r="D9" s="117" t="s">
        <v>822</v>
      </c>
      <c r="E9" s="120">
        <f>SUM('02'!AO21:AS21)</f>
        <v>8603752</v>
      </c>
    </row>
    <row r="10" spans="1:5" x14ac:dyDescent="0.2">
      <c r="B10" s="115" t="s">
        <v>818</v>
      </c>
      <c r="C10" s="70">
        <f>SUM('02'!AO11:AS11)</f>
        <v>27140668</v>
      </c>
      <c r="D10" s="118" t="s">
        <v>823</v>
      </c>
      <c r="E10" s="71">
        <f>SUM('02'!AO22:AS22)</f>
        <v>45769165</v>
      </c>
    </row>
    <row r="11" spans="1:5" x14ac:dyDescent="0.2">
      <c r="B11" s="115" t="s">
        <v>819</v>
      </c>
      <c r="C11" s="72">
        <v>0</v>
      </c>
      <c r="D11" s="118" t="s">
        <v>824</v>
      </c>
      <c r="E11" s="71">
        <v>0</v>
      </c>
    </row>
    <row r="12" spans="1:5" x14ac:dyDescent="0.2">
      <c r="B12" s="115" t="s">
        <v>820</v>
      </c>
      <c r="C12" s="70">
        <v>0</v>
      </c>
      <c r="D12" s="118" t="s">
        <v>825</v>
      </c>
      <c r="E12" s="71">
        <v>0</v>
      </c>
    </row>
    <row r="13" spans="1:5" x14ac:dyDescent="0.2">
      <c r="B13" s="73" t="s">
        <v>791</v>
      </c>
      <c r="C13" s="70">
        <f>SUM(C8:C12)</f>
        <v>27140668</v>
      </c>
      <c r="D13" s="74" t="s">
        <v>792</v>
      </c>
      <c r="E13" s="71">
        <f>SUM(E8:E12)</f>
        <v>116612230</v>
      </c>
    </row>
    <row r="14" spans="1:5" x14ac:dyDescent="0.2">
      <c r="B14" s="115" t="s">
        <v>793</v>
      </c>
      <c r="C14" s="72">
        <f>SUM(C13-E13)</f>
        <v>-89471562</v>
      </c>
      <c r="D14" s="118"/>
      <c r="E14" s="76"/>
    </row>
    <row r="15" spans="1:5" x14ac:dyDescent="0.2">
      <c r="B15" s="73" t="s">
        <v>794</v>
      </c>
      <c r="C15" s="70">
        <f>SUM('02'!AO16:AS16,'02'!AO18:AS18)</f>
        <v>90504712</v>
      </c>
      <c r="D15" s="74" t="s">
        <v>795</v>
      </c>
      <c r="E15" s="71">
        <v>0</v>
      </c>
    </row>
    <row r="16" spans="1:5" x14ac:dyDescent="0.2">
      <c r="B16" s="77"/>
      <c r="C16" s="72"/>
      <c r="D16" s="75"/>
      <c r="E16" s="76"/>
    </row>
    <row r="17" spans="2:5" ht="16.5" thickBot="1" x14ac:dyDescent="0.3">
      <c r="B17" s="92" t="s">
        <v>796</v>
      </c>
      <c r="C17" s="93">
        <f>SUM(C13,C15)</f>
        <v>117645380</v>
      </c>
      <c r="D17" s="94" t="s">
        <v>797</v>
      </c>
      <c r="E17" s="95">
        <f>SUM(E13,E15)</f>
        <v>116612230</v>
      </c>
    </row>
    <row r="18" spans="2:5" ht="17.25" thickTop="1" thickBot="1" x14ac:dyDescent="0.3">
      <c r="B18" s="954"/>
      <c r="C18" s="955"/>
      <c r="D18" s="955"/>
      <c r="E18" s="87">
        <f>SUM(C17,-E17)</f>
        <v>1033150</v>
      </c>
    </row>
    <row r="19" spans="2:5" ht="13.5" thickTop="1" x14ac:dyDescent="0.2">
      <c r="B19" s="964" t="s">
        <v>798</v>
      </c>
      <c r="C19" s="965"/>
      <c r="D19" s="89" t="s">
        <v>799</v>
      </c>
      <c r="E19" s="91"/>
    </row>
    <row r="20" spans="2:5" x14ac:dyDescent="0.2">
      <c r="B20" s="951" t="s">
        <v>998</v>
      </c>
      <c r="C20" s="952"/>
      <c r="D20" s="952"/>
      <c r="E20" s="953"/>
    </row>
    <row r="21" spans="2:5" ht="13.5" thickBot="1" x14ac:dyDescent="0.25">
      <c r="B21" s="64" t="s">
        <v>790</v>
      </c>
      <c r="C21" s="65"/>
      <c r="D21" s="66" t="s">
        <v>790</v>
      </c>
      <c r="E21" s="67"/>
    </row>
    <row r="22" spans="2:5" x14ac:dyDescent="0.2">
      <c r="B22" s="114" t="s">
        <v>813</v>
      </c>
      <c r="C22" s="111">
        <v>0</v>
      </c>
      <c r="D22" s="116" t="s">
        <v>826</v>
      </c>
      <c r="E22" s="113">
        <f>SUM('02'!AO25:AS25)</f>
        <v>1033150</v>
      </c>
    </row>
    <row r="23" spans="2:5" x14ac:dyDescent="0.2">
      <c r="B23" s="115" t="s">
        <v>814</v>
      </c>
      <c r="C23" s="112">
        <v>0</v>
      </c>
      <c r="D23" s="118" t="s">
        <v>827</v>
      </c>
      <c r="E23" s="78">
        <v>0</v>
      </c>
    </row>
    <row r="24" spans="2:5" x14ac:dyDescent="0.2">
      <c r="B24" s="115" t="s">
        <v>815</v>
      </c>
      <c r="C24" s="112">
        <v>0</v>
      </c>
      <c r="D24" s="118" t="s">
        <v>800</v>
      </c>
      <c r="E24" s="76">
        <v>0</v>
      </c>
    </row>
    <row r="25" spans="2:5" x14ac:dyDescent="0.2">
      <c r="B25" s="73" t="s">
        <v>801</v>
      </c>
      <c r="C25" s="112">
        <f>SUM(C22:C24)</f>
        <v>0</v>
      </c>
      <c r="D25" s="74" t="s">
        <v>802</v>
      </c>
      <c r="E25" s="78">
        <f>SUM(E22:E24)</f>
        <v>1033150</v>
      </c>
    </row>
    <row r="26" spans="2:5" x14ac:dyDescent="0.2">
      <c r="B26" s="73" t="s">
        <v>794</v>
      </c>
      <c r="C26" s="70">
        <v>0</v>
      </c>
      <c r="D26" s="74" t="s">
        <v>795</v>
      </c>
      <c r="E26" s="76">
        <v>0</v>
      </c>
    </row>
    <row r="27" spans="2:5" ht="16.5" thickBot="1" x14ac:dyDescent="0.3">
      <c r="B27" s="96" t="s">
        <v>803</v>
      </c>
      <c r="C27" s="103">
        <f>SUM(C26,C25)</f>
        <v>0</v>
      </c>
      <c r="D27" s="97" t="s">
        <v>804</v>
      </c>
      <c r="E27" s="98">
        <f>SUM(E26,E25)</f>
        <v>1033150</v>
      </c>
    </row>
    <row r="28" spans="2:5" ht="17.25" thickTop="1" thickBot="1" x14ac:dyDescent="0.3">
      <c r="B28" s="956"/>
      <c r="C28" s="957"/>
      <c r="D28" s="957"/>
      <c r="E28" s="88">
        <f>SUM(C27,-E27)</f>
        <v>-1033150</v>
      </c>
    </row>
    <row r="29" spans="2:5" ht="15" thickTop="1" x14ac:dyDescent="0.2">
      <c r="B29" s="79" t="s">
        <v>805</v>
      </c>
      <c r="C29" s="99">
        <f>SUM(C13,C25)</f>
        <v>27140668</v>
      </c>
      <c r="D29" s="80" t="s">
        <v>806</v>
      </c>
      <c r="E29" s="101">
        <f>SUM(E13,E27)</f>
        <v>117645380</v>
      </c>
    </row>
    <row r="30" spans="2:5" ht="15" thickBot="1" x14ac:dyDescent="0.25">
      <c r="B30" s="81" t="s">
        <v>807</v>
      </c>
      <c r="C30" s="105">
        <f>SUM(C15)</f>
        <v>90504712</v>
      </c>
      <c r="D30" s="82" t="s">
        <v>808</v>
      </c>
      <c r="E30" s="109">
        <f>SUM(E15,E26)</f>
        <v>0</v>
      </c>
    </row>
    <row r="31" spans="2:5" ht="19.5" thickTop="1" thickBot="1" x14ac:dyDescent="0.3">
      <c r="B31" s="104" t="s">
        <v>809</v>
      </c>
      <c r="C31" s="107">
        <f>SUM(C29:C30)</f>
        <v>117645380</v>
      </c>
      <c r="D31" s="108" t="s">
        <v>810</v>
      </c>
      <c r="E31" s="107">
        <f>SUM(E29:E30)</f>
        <v>117645380</v>
      </c>
    </row>
    <row r="32" spans="2:5" ht="13.5" thickTop="1" x14ac:dyDescent="0.2">
      <c r="B32" s="83" t="s">
        <v>811</v>
      </c>
      <c r="C32" s="106">
        <f>SUM(C29,-E29)</f>
        <v>-90504712</v>
      </c>
      <c r="D32" s="84" t="s">
        <v>811</v>
      </c>
      <c r="E32" s="110"/>
    </row>
    <row r="33" spans="2:5" ht="13.5" thickBot="1" x14ac:dyDescent="0.25">
      <c r="B33" s="85" t="s">
        <v>812</v>
      </c>
      <c r="C33" s="100">
        <f>SUM(C31,-E31)</f>
        <v>0</v>
      </c>
      <c r="D33" s="86" t="s">
        <v>812</v>
      </c>
      <c r="E33" s="102"/>
    </row>
    <row r="34" spans="2:5" ht="13.5" thickTop="1" x14ac:dyDescent="0.2"/>
  </sheetData>
  <sheetProtection algorithmName="SHA-512" hashValue="ag4KmiNBhChHVHE3RWXNZ7GTbH83kvacri17+HbJyd9tM6ci6SxSjVGP8mSJLjFncX64sJqZ25kRUJHB00ZEIA==" saltValue="fhAlRTjBMdnhmz5PunHQsg==" spinCount="100000" sheet="1" objects="1" scenarios="1"/>
  <mergeCells count="10">
    <mergeCell ref="B18:D18"/>
    <mergeCell ref="B19:C19"/>
    <mergeCell ref="B20:E20"/>
    <mergeCell ref="B28:D28"/>
    <mergeCell ref="A1:B1"/>
    <mergeCell ref="B2:E2"/>
    <mergeCell ref="B3:E3"/>
    <mergeCell ref="B4:E4"/>
    <mergeCell ref="B5:C5"/>
    <mergeCell ref="B6:E6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2" tint="-0.499984740745262"/>
  </sheetPr>
  <dimension ref="A1:BG31"/>
  <sheetViews>
    <sheetView view="pageBreakPreview" zoomScale="90" zoomScaleSheetLayoutView="90" workbookViewId="0">
      <selection activeCell="BL22" sqref="BL22"/>
    </sheetView>
  </sheetViews>
  <sheetFormatPr defaultRowHeight="12.75" x14ac:dyDescent="0.2"/>
  <cols>
    <col min="1" max="1" width="2.42578125" style="3" customWidth="1"/>
    <col min="2" max="2" width="2.140625" style="3" customWidth="1"/>
    <col min="3" max="22" width="2.7109375" style="1" customWidth="1"/>
    <col min="23" max="23" width="2" style="1" customWidth="1"/>
    <col min="24" max="28" width="2.7109375" style="1" hidden="1" customWidth="1"/>
    <col min="29" max="31" width="2.7109375" style="1" customWidth="1"/>
    <col min="32" max="32" width="10.42578125" style="1" customWidth="1"/>
    <col min="33" max="33" width="2.7109375" style="1" customWidth="1"/>
    <col min="34" max="34" width="9.85546875" style="1" customWidth="1"/>
    <col min="35" max="35" width="2.7109375" style="1" customWidth="1"/>
    <col min="36" max="36" width="10.85546875" style="1" customWidth="1"/>
    <col min="37" max="37" width="2.7109375" style="1" customWidth="1"/>
    <col min="38" max="38" width="9.5703125" style="1" customWidth="1"/>
    <col min="39" max="39" width="2.7109375" style="1" customWidth="1"/>
    <col min="40" max="40" width="9" style="1" customWidth="1"/>
    <col min="41" max="41" width="2.7109375" style="1" customWidth="1"/>
    <col min="42" max="42" width="9.28515625" style="1" customWidth="1"/>
    <col min="43" max="43" width="4.140625" style="1" customWidth="1"/>
    <col min="44" max="44" width="8.85546875" style="1" customWidth="1"/>
    <col min="45" max="45" width="4.28515625" style="1" customWidth="1"/>
    <col min="46" max="46" width="7.42578125" style="1" customWidth="1"/>
    <col min="47" max="47" width="2.7109375" style="1" customWidth="1"/>
    <col min="48" max="48" width="9" style="1" customWidth="1"/>
    <col min="49" max="49" width="2.7109375" style="1" customWidth="1"/>
    <col min="50" max="50" width="11.28515625" style="1" customWidth="1"/>
    <col min="51" max="51" width="2.7109375" style="1" customWidth="1"/>
    <col min="52" max="52" width="9.28515625" style="1" customWidth="1"/>
    <col min="53" max="53" width="2.7109375" style="1" customWidth="1"/>
    <col min="54" max="54" width="10" style="1" customWidth="1"/>
    <col min="55" max="55" width="2.7109375" style="1" customWidth="1"/>
    <col min="56" max="56" width="10.140625" style="1" customWidth="1"/>
    <col min="57" max="57" width="2.7109375" style="1" customWidth="1"/>
    <col min="58" max="58" width="11" style="1" customWidth="1"/>
    <col min="59" max="59" width="13.28515625" style="1" customWidth="1"/>
    <col min="60" max="67" width="2.7109375" style="1" customWidth="1"/>
    <col min="68" max="16384" width="9.140625" style="1"/>
  </cols>
  <sheetData>
    <row r="1" spans="1:59" ht="28.5" customHeight="1" thickBot="1" x14ac:dyDescent="0.25">
      <c r="A1" s="966" t="s">
        <v>1012</v>
      </c>
      <c r="B1" s="712"/>
      <c r="C1" s="712"/>
      <c r="D1" s="712"/>
      <c r="E1" s="712"/>
      <c r="F1" s="712"/>
      <c r="G1" s="712"/>
      <c r="H1" s="712"/>
      <c r="I1" s="712"/>
      <c r="J1" s="712"/>
      <c r="K1" s="712"/>
      <c r="L1" s="712"/>
      <c r="M1" s="712"/>
      <c r="N1" s="712"/>
      <c r="O1" s="712"/>
      <c r="P1" s="712"/>
      <c r="Q1" s="712"/>
      <c r="R1" s="712"/>
      <c r="S1" s="712"/>
      <c r="T1" s="712"/>
      <c r="U1" s="712"/>
      <c r="V1" s="712"/>
      <c r="W1" s="712"/>
      <c r="X1" s="712"/>
      <c r="Y1" s="712"/>
      <c r="Z1" s="712"/>
      <c r="AA1" s="712"/>
      <c r="AB1" s="712"/>
      <c r="AC1" s="712"/>
      <c r="AD1" s="712"/>
      <c r="AE1" s="712"/>
      <c r="AF1" s="712"/>
      <c r="AG1" s="712"/>
      <c r="AH1" s="712"/>
      <c r="AI1" s="712"/>
      <c r="AJ1" s="712"/>
      <c r="AK1" s="712"/>
      <c r="AL1" s="712"/>
      <c r="AM1" s="712"/>
      <c r="AN1" s="712"/>
      <c r="AO1" s="712"/>
      <c r="AP1" s="712"/>
      <c r="AQ1" s="712"/>
      <c r="AR1" s="712"/>
      <c r="AS1" s="712"/>
      <c r="AT1" s="712"/>
      <c r="AU1" s="712"/>
      <c r="AV1" s="712"/>
      <c r="AW1" s="712"/>
      <c r="AX1" s="712"/>
      <c r="AY1" s="712"/>
      <c r="AZ1" s="712"/>
      <c r="BA1" s="712"/>
      <c r="BB1" s="712"/>
      <c r="BC1" s="712"/>
      <c r="BD1" s="712"/>
      <c r="BE1" s="712"/>
      <c r="BF1" s="712"/>
    </row>
    <row r="2" spans="1:59" ht="28.5" customHeight="1" thickTop="1" thickBot="1" x14ac:dyDescent="0.25">
      <c r="A2" s="967" t="s">
        <v>759</v>
      </c>
      <c r="B2" s="968"/>
      <c r="C2" s="968"/>
      <c r="D2" s="968"/>
      <c r="E2" s="968"/>
      <c r="F2" s="968"/>
      <c r="G2" s="968"/>
      <c r="H2" s="968"/>
      <c r="I2" s="968"/>
      <c r="J2" s="968"/>
      <c r="K2" s="968"/>
      <c r="L2" s="968"/>
      <c r="M2" s="968"/>
      <c r="N2" s="968"/>
      <c r="O2" s="968"/>
      <c r="P2" s="968"/>
      <c r="Q2" s="968"/>
      <c r="R2" s="968"/>
      <c r="S2" s="968"/>
      <c r="T2" s="968"/>
      <c r="U2" s="968"/>
      <c r="V2" s="968"/>
      <c r="W2" s="968"/>
      <c r="X2" s="968"/>
      <c r="Y2" s="968"/>
      <c r="Z2" s="968"/>
      <c r="AA2" s="968"/>
      <c r="AB2" s="968"/>
      <c r="AC2" s="968"/>
      <c r="AD2" s="968"/>
      <c r="AE2" s="968"/>
      <c r="AF2" s="968"/>
      <c r="AG2" s="968"/>
      <c r="AH2" s="968"/>
      <c r="AI2" s="968"/>
      <c r="AJ2" s="968"/>
      <c r="AK2" s="968"/>
      <c r="AL2" s="968"/>
      <c r="AM2" s="968"/>
      <c r="AN2" s="968"/>
      <c r="AO2" s="968"/>
      <c r="AP2" s="968"/>
      <c r="AQ2" s="968"/>
      <c r="AR2" s="968"/>
      <c r="AS2" s="968"/>
      <c r="AT2" s="968"/>
      <c r="AU2" s="968"/>
      <c r="AV2" s="968"/>
      <c r="AW2" s="968"/>
      <c r="AX2" s="968"/>
      <c r="AY2" s="968"/>
      <c r="AZ2" s="968"/>
      <c r="BA2" s="968"/>
      <c r="BB2" s="968"/>
      <c r="BC2" s="968"/>
      <c r="BD2" s="968"/>
      <c r="BE2" s="968"/>
      <c r="BF2" s="969"/>
    </row>
    <row r="3" spans="1:59" ht="15" customHeight="1" thickTop="1" x14ac:dyDescent="0.2">
      <c r="A3" s="970" t="s">
        <v>950</v>
      </c>
      <c r="B3" s="971"/>
      <c r="C3" s="971"/>
      <c r="D3" s="971"/>
      <c r="E3" s="971"/>
      <c r="F3" s="971"/>
      <c r="G3" s="971"/>
      <c r="H3" s="971"/>
      <c r="I3" s="971"/>
      <c r="J3" s="971"/>
      <c r="K3" s="971"/>
      <c r="L3" s="971"/>
      <c r="M3" s="971"/>
      <c r="N3" s="971"/>
      <c r="O3" s="971"/>
      <c r="P3" s="971"/>
      <c r="Q3" s="971"/>
      <c r="R3" s="971"/>
      <c r="S3" s="971"/>
      <c r="T3" s="971"/>
      <c r="U3" s="971"/>
      <c r="V3" s="971"/>
      <c r="W3" s="971"/>
      <c r="X3" s="971"/>
      <c r="Y3" s="971"/>
      <c r="Z3" s="971"/>
      <c r="AA3" s="971"/>
      <c r="AB3" s="971"/>
      <c r="AC3" s="971"/>
      <c r="AD3" s="971"/>
      <c r="AE3" s="971"/>
      <c r="AF3" s="971"/>
      <c r="AG3" s="971"/>
      <c r="AH3" s="971"/>
      <c r="AI3" s="971"/>
      <c r="AJ3" s="971"/>
      <c r="AK3" s="971"/>
      <c r="AL3" s="971"/>
      <c r="AM3" s="971"/>
      <c r="AN3" s="971"/>
      <c r="AO3" s="971"/>
      <c r="AP3" s="971"/>
      <c r="AQ3" s="971"/>
      <c r="AR3" s="971"/>
      <c r="AS3" s="971"/>
      <c r="AT3" s="971"/>
      <c r="AU3" s="971"/>
      <c r="AV3" s="971"/>
      <c r="AW3" s="971"/>
      <c r="AX3" s="971"/>
      <c r="AY3" s="971"/>
      <c r="AZ3" s="971"/>
      <c r="BA3" s="971"/>
      <c r="BB3" s="971"/>
      <c r="BC3" s="971"/>
      <c r="BD3" s="971"/>
      <c r="BE3" s="971"/>
      <c r="BF3" s="972"/>
    </row>
    <row r="4" spans="1:59" ht="15.95" customHeight="1" x14ac:dyDescent="0.2">
      <c r="A4" s="308" t="s">
        <v>564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309"/>
      <c r="Q4" s="309"/>
      <c r="R4" s="309"/>
      <c r="S4" s="309"/>
      <c r="T4" s="309"/>
      <c r="U4" s="309"/>
      <c r="V4" s="309"/>
      <c r="W4" s="309"/>
      <c r="X4" s="309"/>
      <c r="Y4" s="309"/>
      <c r="Z4" s="309"/>
      <c r="AA4" s="309"/>
      <c r="AB4" s="309"/>
      <c r="AC4" s="309"/>
      <c r="AD4" s="309"/>
      <c r="AE4" s="309"/>
      <c r="AF4" s="309"/>
      <c r="AG4" s="309"/>
      <c r="AH4" s="309"/>
      <c r="AI4" s="309"/>
      <c r="AJ4" s="309"/>
      <c r="AK4" s="309"/>
      <c r="AL4" s="309"/>
      <c r="AM4" s="309"/>
      <c r="AN4" s="309"/>
      <c r="AO4" s="309"/>
      <c r="AP4" s="309"/>
      <c r="AQ4" s="309"/>
      <c r="AR4" s="309"/>
      <c r="AS4" s="309"/>
      <c r="AT4" s="309"/>
      <c r="AU4" s="309"/>
      <c r="AV4" s="309"/>
      <c r="AW4" s="309"/>
      <c r="AX4" s="309"/>
      <c r="AY4" s="309"/>
      <c r="AZ4" s="309"/>
      <c r="BA4" s="309"/>
      <c r="BB4" s="309"/>
      <c r="BC4" s="309"/>
      <c r="BD4" s="309"/>
      <c r="BE4" s="309"/>
      <c r="BF4" s="310"/>
    </row>
    <row r="5" spans="1:59" ht="15.95" customHeight="1" x14ac:dyDescent="0.2">
      <c r="A5" s="311" t="s">
        <v>439</v>
      </c>
      <c r="B5" s="312"/>
      <c r="C5" s="313" t="s">
        <v>26</v>
      </c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4" t="s">
        <v>440</v>
      </c>
      <c r="AD5" s="314"/>
      <c r="AE5" s="973" t="s">
        <v>563</v>
      </c>
      <c r="AF5" s="974"/>
      <c r="AG5" s="977" t="s">
        <v>903</v>
      </c>
      <c r="AH5" s="978"/>
      <c r="AI5" s="978"/>
      <c r="AJ5" s="978"/>
      <c r="AK5" s="978"/>
      <c r="AL5" s="978"/>
      <c r="AM5" s="978"/>
      <c r="AN5" s="978"/>
      <c r="AO5" s="978"/>
      <c r="AP5" s="978"/>
      <c r="AQ5" s="978"/>
      <c r="AR5" s="978"/>
      <c r="AS5" s="978"/>
      <c r="AT5" s="978"/>
      <c r="AU5" s="978"/>
      <c r="AV5" s="978"/>
      <c r="AW5" s="978"/>
      <c r="AX5" s="978"/>
      <c r="AY5" s="978"/>
      <c r="AZ5" s="978"/>
      <c r="BA5" s="978"/>
      <c r="BB5" s="978"/>
      <c r="BC5" s="978"/>
      <c r="BD5" s="978"/>
      <c r="BE5" s="335" t="s">
        <v>562</v>
      </c>
      <c r="BF5" s="336"/>
      <c r="BG5" s="979" t="s">
        <v>561</v>
      </c>
    </row>
    <row r="6" spans="1:59" ht="39.75" customHeight="1" x14ac:dyDescent="0.2">
      <c r="A6" s="311"/>
      <c r="B6" s="312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  <c r="S6" s="313"/>
      <c r="T6" s="313"/>
      <c r="U6" s="313"/>
      <c r="V6" s="313"/>
      <c r="W6" s="313"/>
      <c r="X6" s="313"/>
      <c r="Y6" s="313"/>
      <c r="Z6" s="313"/>
      <c r="AA6" s="313"/>
      <c r="AB6" s="313"/>
      <c r="AC6" s="314"/>
      <c r="AD6" s="314"/>
      <c r="AE6" s="975"/>
      <c r="AF6" s="976"/>
      <c r="AG6" s="980" t="s">
        <v>560</v>
      </c>
      <c r="AH6" s="981"/>
      <c r="AI6" s="980" t="s">
        <v>559</v>
      </c>
      <c r="AJ6" s="981"/>
      <c r="AK6" s="980" t="s">
        <v>558</v>
      </c>
      <c r="AL6" s="982"/>
      <c r="AM6" s="980" t="s">
        <v>557</v>
      </c>
      <c r="AN6" s="981"/>
      <c r="AO6" s="980" t="s">
        <v>556</v>
      </c>
      <c r="AP6" s="981"/>
      <c r="AQ6" s="980" t="s">
        <v>555</v>
      </c>
      <c r="AR6" s="981"/>
      <c r="AS6" s="980" t="s">
        <v>554</v>
      </c>
      <c r="AT6" s="981"/>
      <c r="AU6" s="980" t="s">
        <v>553</v>
      </c>
      <c r="AV6" s="981"/>
      <c r="AW6" s="980" t="s">
        <v>552</v>
      </c>
      <c r="AX6" s="981"/>
      <c r="AY6" s="980" t="s">
        <v>551</v>
      </c>
      <c r="AZ6" s="981"/>
      <c r="BA6" s="980" t="s">
        <v>550</v>
      </c>
      <c r="BB6" s="981"/>
      <c r="BC6" s="980" t="s">
        <v>549</v>
      </c>
      <c r="BD6" s="981"/>
      <c r="BE6" s="335"/>
      <c r="BF6" s="336"/>
      <c r="BG6" s="979"/>
    </row>
    <row r="7" spans="1:59" x14ac:dyDescent="0.2">
      <c r="A7" s="333" t="s">
        <v>176</v>
      </c>
      <c r="B7" s="334"/>
      <c r="C7" s="316" t="s">
        <v>177</v>
      </c>
      <c r="D7" s="317"/>
      <c r="E7" s="317"/>
      <c r="F7" s="317"/>
      <c r="G7" s="317"/>
      <c r="H7" s="317"/>
      <c r="I7" s="317"/>
      <c r="J7" s="317"/>
      <c r="K7" s="317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17"/>
      <c r="AA7" s="317"/>
      <c r="AB7" s="317"/>
      <c r="AC7" s="316" t="s">
        <v>178</v>
      </c>
      <c r="AD7" s="317"/>
      <c r="AE7" s="316" t="s">
        <v>175</v>
      </c>
      <c r="AF7" s="317"/>
      <c r="AG7" s="316" t="s">
        <v>438</v>
      </c>
      <c r="AH7" s="317"/>
      <c r="AI7" s="316" t="s">
        <v>510</v>
      </c>
      <c r="AJ7" s="317"/>
      <c r="AK7" s="316" t="s">
        <v>511</v>
      </c>
      <c r="AL7" s="317"/>
      <c r="AM7" s="316" t="s">
        <v>523</v>
      </c>
      <c r="AN7" s="317"/>
      <c r="AO7" s="316" t="s">
        <v>524</v>
      </c>
      <c r="AP7" s="317"/>
      <c r="AQ7" s="316" t="s">
        <v>525</v>
      </c>
      <c r="AR7" s="317"/>
      <c r="AS7" s="316" t="s">
        <v>526</v>
      </c>
      <c r="AT7" s="317"/>
      <c r="AU7" s="316" t="s">
        <v>527</v>
      </c>
      <c r="AV7" s="317"/>
      <c r="AW7" s="316" t="s">
        <v>528</v>
      </c>
      <c r="AX7" s="317"/>
      <c r="AY7" s="316" t="s">
        <v>548</v>
      </c>
      <c r="AZ7" s="317"/>
      <c r="BA7" s="316" t="s">
        <v>547</v>
      </c>
      <c r="BB7" s="317"/>
      <c r="BC7" s="316" t="s">
        <v>546</v>
      </c>
      <c r="BD7" s="317"/>
      <c r="BE7" s="316" t="s">
        <v>545</v>
      </c>
      <c r="BF7" s="319"/>
      <c r="BG7" s="176" t="s">
        <v>544</v>
      </c>
    </row>
    <row r="8" spans="1:59" ht="20.100000000000001" customHeight="1" x14ac:dyDescent="0.2">
      <c r="A8" s="320" t="s">
        <v>0</v>
      </c>
      <c r="B8" s="321"/>
      <c r="C8" s="593" t="s">
        <v>513</v>
      </c>
      <c r="D8" s="594"/>
      <c r="E8" s="594"/>
      <c r="F8" s="594"/>
      <c r="G8" s="594"/>
      <c r="H8" s="594"/>
      <c r="I8" s="594"/>
      <c r="J8" s="594"/>
      <c r="K8" s="594"/>
      <c r="L8" s="594"/>
      <c r="M8" s="594"/>
      <c r="N8" s="594"/>
      <c r="O8" s="594"/>
      <c r="P8" s="594"/>
      <c r="Q8" s="594"/>
      <c r="R8" s="594"/>
      <c r="S8" s="594"/>
      <c r="T8" s="594"/>
      <c r="U8" s="594"/>
      <c r="V8" s="594"/>
      <c r="W8" s="594"/>
      <c r="X8" s="594"/>
      <c r="Y8" s="594"/>
      <c r="Z8" s="594"/>
      <c r="AA8" s="594"/>
      <c r="AB8" s="595"/>
      <c r="AC8" s="325" t="s">
        <v>261</v>
      </c>
      <c r="AD8" s="326"/>
      <c r="AE8" s="983">
        <f>SUM('02'!AE8:AI8)</f>
        <v>130872586</v>
      </c>
      <c r="AF8" s="563"/>
      <c r="AG8" s="730">
        <v>10906000</v>
      </c>
      <c r="AH8" s="731"/>
      <c r="AI8" s="730">
        <f>SUM(AG8)</f>
        <v>10906000</v>
      </c>
      <c r="AJ8" s="731"/>
      <c r="AK8" s="730">
        <f>SUM(AI8)</f>
        <v>10906000</v>
      </c>
      <c r="AL8" s="731"/>
      <c r="AM8" s="730">
        <f>SUM(AK8)</f>
        <v>10906000</v>
      </c>
      <c r="AN8" s="731"/>
      <c r="AO8" s="730">
        <f>SUM(AM8)</f>
        <v>10906000</v>
      </c>
      <c r="AP8" s="731"/>
      <c r="AQ8" s="730">
        <f>SUM(AO8)</f>
        <v>10906000</v>
      </c>
      <c r="AR8" s="731"/>
      <c r="AS8" s="730">
        <f>SUM(AQ8)</f>
        <v>10906000</v>
      </c>
      <c r="AT8" s="731"/>
      <c r="AU8" s="730">
        <f>SUM(AS8)</f>
        <v>10906000</v>
      </c>
      <c r="AV8" s="731"/>
      <c r="AW8" s="730">
        <f>SUM(AU8)</f>
        <v>10906000</v>
      </c>
      <c r="AX8" s="731"/>
      <c r="AY8" s="730">
        <f>SUM(AW8)</f>
        <v>10906000</v>
      </c>
      <c r="AZ8" s="731"/>
      <c r="BA8" s="730">
        <f>SUM(AY8)</f>
        <v>10906000</v>
      </c>
      <c r="BB8" s="731"/>
      <c r="BC8" s="730">
        <v>10906586</v>
      </c>
      <c r="BD8" s="731"/>
      <c r="BE8" s="730">
        <f>SUM(AG8:BD8)</f>
        <v>130872586</v>
      </c>
      <c r="BF8" s="731"/>
      <c r="BG8" s="177">
        <f t="shared" ref="BG8:BG30" si="0">BE8-AE8</f>
        <v>0</v>
      </c>
    </row>
    <row r="9" spans="1:59" ht="20.100000000000001" customHeight="1" x14ac:dyDescent="0.2">
      <c r="A9" s="320" t="s">
        <v>1</v>
      </c>
      <c r="B9" s="321"/>
      <c r="C9" s="593" t="s">
        <v>514</v>
      </c>
      <c r="D9" s="594"/>
      <c r="E9" s="594"/>
      <c r="F9" s="594"/>
      <c r="G9" s="594"/>
      <c r="H9" s="594"/>
      <c r="I9" s="594"/>
      <c r="J9" s="594"/>
      <c r="K9" s="594"/>
      <c r="L9" s="594"/>
      <c r="M9" s="594"/>
      <c r="N9" s="594"/>
      <c r="O9" s="594"/>
      <c r="P9" s="594"/>
      <c r="Q9" s="594"/>
      <c r="R9" s="594"/>
      <c r="S9" s="594"/>
      <c r="T9" s="594"/>
      <c r="U9" s="594"/>
      <c r="V9" s="594"/>
      <c r="W9" s="594"/>
      <c r="X9" s="594"/>
      <c r="Y9" s="594"/>
      <c r="Z9" s="594"/>
      <c r="AA9" s="594"/>
      <c r="AB9" s="595"/>
      <c r="AC9" s="325" t="s">
        <v>270</v>
      </c>
      <c r="AD9" s="326"/>
      <c r="AE9" s="983">
        <f>SUM('02'!AE9:AI9)</f>
        <v>0</v>
      </c>
      <c r="AF9" s="564"/>
      <c r="AG9" s="730">
        <v>0</v>
      </c>
      <c r="AH9" s="731"/>
      <c r="AI9" s="730">
        <v>0</v>
      </c>
      <c r="AJ9" s="731"/>
      <c r="AK9" s="730">
        <v>0</v>
      </c>
      <c r="AL9" s="731"/>
      <c r="AM9" s="730">
        <v>0</v>
      </c>
      <c r="AN9" s="731"/>
      <c r="AO9" s="730">
        <v>0</v>
      </c>
      <c r="AP9" s="731"/>
      <c r="AQ9" s="730">
        <v>0</v>
      </c>
      <c r="AR9" s="731"/>
      <c r="AS9" s="730">
        <v>0</v>
      </c>
      <c r="AT9" s="731"/>
      <c r="AU9" s="730">
        <v>0</v>
      </c>
      <c r="AV9" s="731"/>
      <c r="AW9" s="730">
        <v>0</v>
      </c>
      <c r="AX9" s="731"/>
      <c r="AY9" s="730">
        <v>0</v>
      </c>
      <c r="AZ9" s="731"/>
      <c r="BA9" s="730">
        <v>0</v>
      </c>
      <c r="BB9" s="731"/>
      <c r="BC9" s="730">
        <v>0</v>
      </c>
      <c r="BD9" s="731"/>
      <c r="BE9" s="983">
        <f t="shared" ref="BE9:BE28" si="1">SUM(AG9:BD9)</f>
        <v>0</v>
      </c>
      <c r="BF9" s="984"/>
      <c r="BG9" s="177">
        <f t="shared" si="0"/>
        <v>0</v>
      </c>
    </row>
    <row r="10" spans="1:59" ht="20.100000000000001" customHeight="1" x14ac:dyDescent="0.2">
      <c r="A10" s="320" t="s">
        <v>2</v>
      </c>
      <c r="B10" s="321"/>
      <c r="C10" s="593" t="s">
        <v>441</v>
      </c>
      <c r="D10" s="594"/>
      <c r="E10" s="594"/>
      <c r="F10" s="594"/>
      <c r="G10" s="594"/>
      <c r="H10" s="594"/>
      <c r="I10" s="594"/>
      <c r="J10" s="594"/>
      <c r="K10" s="594"/>
      <c r="L10" s="594"/>
      <c r="M10" s="594"/>
      <c r="N10" s="594"/>
      <c r="O10" s="594"/>
      <c r="P10" s="594"/>
      <c r="Q10" s="594"/>
      <c r="R10" s="594"/>
      <c r="S10" s="594"/>
      <c r="T10" s="594"/>
      <c r="U10" s="594"/>
      <c r="V10" s="594"/>
      <c r="W10" s="594"/>
      <c r="X10" s="594"/>
      <c r="Y10" s="594"/>
      <c r="Z10" s="594"/>
      <c r="AA10" s="594"/>
      <c r="AB10" s="595"/>
      <c r="AC10" s="325" t="s">
        <v>298</v>
      </c>
      <c r="AD10" s="326"/>
      <c r="AE10" s="983">
        <f>SUM('02'!AE10:AI10)</f>
        <v>39541414</v>
      </c>
      <c r="AF10" s="564"/>
      <c r="AG10" s="983">
        <v>3295118</v>
      </c>
      <c r="AH10" s="564"/>
      <c r="AI10" s="983">
        <f>SUM(AG10)</f>
        <v>3295118</v>
      </c>
      <c r="AJ10" s="564"/>
      <c r="AK10" s="983">
        <f>SUM(AI10)</f>
        <v>3295118</v>
      </c>
      <c r="AL10" s="564"/>
      <c r="AM10" s="983">
        <f>SUM(AK10)</f>
        <v>3295118</v>
      </c>
      <c r="AN10" s="564"/>
      <c r="AO10" s="983">
        <f>SUM(AM10)</f>
        <v>3295118</v>
      </c>
      <c r="AP10" s="564"/>
      <c r="AQ10" s="983">
        <f>SUM(AO10)</f>
        <v>3295118</v>
      </c>
      <c r="AR10" s="564"/>
      <c r="AS10" s="983">
        <f>SUM(AQ10)</f>
        <v>3295118</v>
      </c>
      <c r="AT10" s="564"/>
      <c r="AU10" s="983">
        <f>SUM(AS10)</f>
        <v>3295118</v>
      </c>
      <c r="AV10" s="564"/>
      <c r="AW10" s="983">
        <f>SUM(AU10)</f>
        <v>3295118</v>
      </c>
      <c r="AX10" s="564"/>
      <c r="AY10" s="983">
        <f>SUM(AW10)</f>
        <v>3295118</v>
      </c>
      <c r="AZ10" s="564"/>
      <c r="BA10" s="983">
        <f>SUM(AY10)</f>
        <v>3295118</v>
      </c>
      <c r="BB10" s="564"/>
      <c r="BC10" s="983">
        <v>3295116</v>
      </c>
      <c r="BD10" s="564"/>
      <c r="BE10" s="983">
        <f t="shared" si="1"/>
        <v>39541414</v>
      </c>
      <c r="BF10" s="984"/>
      <c r="BG10" s="177">
        <f t="shared" si="0"/>
        <v>0</v>
      </c>
    </row>
    <row r="11" spans="1:59" ht="20.100000000000001" customHeight="1" x14ac:dyDescent="0.2">
      <c r="A11" s="320" t="s">
        <v>3</v>
      </c>
      <c r="B11" s="321"/>
      <c r="C11" s="341" t="s">
        <v>442</v>
      </c>
      <c r="D11" s="342"/>
      <c r="E11" s="342"/>
      <c r="F11" s="342"/>
      <c r="G11" s="342"/>
      <c r="H11" s="342"/>
      <c r="I11" s="342"/>
      <c r="J11" s="342"/>
      <c r="K11" s="342"/>
      <c r="L11" s="342"/>
      <c r="M11" s="342"/>
      <c r="N11" s="342"/>
      <c r="O11" s="342"/>
      <c r="P11" s="342"/>
      <c r="Q11" s="342"/>
      <c r="R11" s="342"/>
      <c r="S11" s="342"/>
      <c r="T11" s="342"/>
      <c r="U11" s="342"/>
      <c r="V11" s="342"/>
      <c r="W11" s="342"/>
      <c r="X11" s="342"/>
      <c r="Y11" s="342"/>
      <c r="Z11" s="342"/>
      <c r="AA11" s="342"/>
      <c r="AB11" s="343"/>
      <c r="AC11" s="325" t="s">
        <v>319</v>
      </c>
      <c r="AD11" s="326"/>
      <c r="AE11" s="983">
        <f>SUM('02'!AE11:AI11)</f>
        <v>39527172</v>
      </c>
      <c r="AF11" s="564"/>
      <c r="AG11" s="730">
        <f>SUM('14'!C9,'15'!C9)</f>
        <v>3882207</v>
      </c>
      <c r="AH11" s="731"/>
      <c r="AI11" s="730">
        <f>SUM('14'!D9,'15'!D9)</f>
        <v>3882207</v>
      </c>
      <c r="AJ11" s="731"/>
      <c r="AK11" s="730">
        <f>SUM('14'!E9,'15'!E9)</f>
        <v>3882207</v>
      </c>
      <c r="AL11" s="731"/>
      <c r="AM11" s="730">
        <f>SUM('14'!F9,'15'!F9)</f>
        <v>3282207</v>
      </c>
      <c r="AN11" s="731"/>
      <c r="AO11" s="730">
        <f>SUM('14'!G9,'15'!G9)</f>
        <v>4169097</v>
      </c>
      <c r="AP11" s="731"/>
      <c r="AQ11" s="730">
        <f>SUM('14'!I9,'15'!H9)</f>
        <v>2618207</v>
      </c>
      <c r="AR11" s="731"/>
      <c r="AS11" s="730">
        <f>SUM('14'!I9,'15'!I9)</f>
        <v>2618207</v>
      </c>
      <c r="AT11" s="731"/>
      <c r="AU11" s="730">
        <f>SUM('14'!J9,'15'!J9)</f>
        <v>2618207</v>
      </c>
      <c r="AV11" s="731"/>
      <c r="AW11" s="730">
        <f>SUM('14'!K9,'15'!K9)</f>
        <v>4532207</v>
      </c>
      <c r="AX11" s="731"/>
      <c r="AY11" s="730">
        <f>SUM('14'!L9,'15'!L9)</f>
        <v>1922917</v>
      </c>
      <c r="AZ11" s="731"/>
      <c r="BA11" s="730">
        <f>SUM('14'!M9,'15'!M9)</f>
        <v>3059741</v>
      </c>
      <c r="BB11" s="731"/>
      <c r="BC11" s="730">
        <f>SUM('14'!N9,'15'!N9)</f>
        <v>3059761</v>
      </c>
      <c r="BD11" s="731"/>
      <c r="BE11" s="730">
        <f>SUM(AG11:BD11)</f>
        <v>39527172</v>
      </c>
      <c r="BF11" s="731"/>
      <c r="BG11" s="177">
        <f t="shared" si="0"/>
        <v>0</v>
      </c>
    </row>
    <row r="12" spans="1:59" ht="20.100000000000001" customHeight="1" x14ac:dyDescent="0.2">
      <c r="A12" s="320" t="s">
        <v>4</v>
      </c>
      <c r="B12" s="321"/>
      <c r="C12" s="593" t="s">
        <v>450</v>
      </c>
      <c r="D12" s="594"/>
      <c r="E12" s="594"/>
      <c r="F12" s="594"/>
      <c r="G12" s="594"/>
      <c r="H12" s="594"/>
      <c r="I12" s="594"/>
      <c r="J12" s="594"/>
      <c r="K12" s="594"/>
      <c r="L12" s="594"/>
      <c r="M12" s="594"/>
      <c r="N12" s="594"/>
      <c r="O12" s="594"/>
      <c r="P12" s="594"/>
      <c r="Q12" s="594"/>
      <c r="R12" s="594"/>
      <c r="S12" s="594"/>
      <c r="T12" s="594"/>
      <c r="U12" s="594"/>
      <c r="V12" s="594"/>
      <c r="W12" s="594"/>
      <c r="X12" s="594"/>
      <c r="Y12" s="594"/>
      <c r="Z12" s="594"/>
      <c r="AA12" s="594"/>
      <c r="AB12" s="595"/>
      <c r="AC12" s="325" t="s">
        <v>330</v>
      </c>
      <c r="AD12" s="326"/>
      <c r="AE12" s="983">
        <f>SUM('02'!AE12:AI12)</f>
        <v>163400</v>
      </c>
      <c r="AF12" s="564"/>
      <c r="AG12" s="730">
        <v>0</v>
      </c>
      <c r="AH12" s="731"/>
      <c r="AI12" s="730">
        <v>0</v>
      </c>
      <c r="AJ12" s="731"/>
      <c r="AK12" s="730">
        <v>163400</v>
      </c>
      <c r="AL12" s="731"/>
      <c r="AM12" s="730">
        <v>0</v>
      </c>
      <c r="AN12" s="731"/>
      <c r="AO12" s="730">
        <v>0</v>
      </c>
      <c r="AP12" s="731"/>
      <c r="AQ12" s="730">
        <v>0</v>
      </c>
      <c r="AR12" s="731"/>
      <c r="AS12" s="730">
        <v>0</v>
      </c>
      <c r="AT12" s="731"/>
      <c r="AU12" s="730">
        <v>0</v>
      </c>
      <c r="AV12" s="731"/>
      <c r="AW12" s="730">
        <v>0</v>
      </c>
      <c r="AX12" s="731"/>
      <c r="AY12" s="730">
        <v>0</v>
      </c>
      <c r="AZ12" s="731"/>
      <c r="BA12" s="730">
        <v>0</v>
      </c>
      <c r="BB12" s="731"/>
      <c r="BC12" s="730">
        <v>0</v>
      </c>
      <c r="BD12" s="731"/>
      <c r="BE12" s="983">
        <f t="shared" si="1"/>
        <v>163400</v>
      </c>
      <c r="BF12" s="984"/>
      <c r="BG12" s="177">
        <f t="shared" si="0"/>
        <v>0</v>
      </c>
    </row>
    <row r="13" spans="1:59" ht="20.100000000000001" customHeight="1" x14ac:dyDescent="0.2">
      <c r="A13" s="320" t="s">
        <v>5</v>
      </c>
      <c r="B13" s="321"/>
      <c r="C13" s="593" t="s">
        <v>443</v>
      </c>
      <c r="D13" s="594"/>
      <c r="E13" s="594"/>
      <c r="F13" s="594"/>
      <c r="G13" s="594"/>
      <c r="H13" s="594"/>
      <c r="I13" s="594"/>
      <c r="J13" s="594"/>
      <c r="K13" s="594"/>
      <c r="L13" s="594"/>
      <c r="M13" s="594"/>
      <c r="N13" s="594"/>
      <c r="O13" s="594"/>
      <c r="P13" s="594"/>
      <c r="Q13" s="594"/>
      <c r="R13" s="594"/>
      <c r="S13" s="594"/>
      <c r="T13" s="594"/>
      <c r="U13" s="594"/>
      <c r="V13" s="594"/>
      <c r="W13" s="594"/>
      <c r="X13" s="594"/>
      <c r="Y13" s="594"/>
      <c r="Z13" s="594"/>
      <c r="AA13" s="594"/>
      <c r="AB13" s="595"/>
      <c r="AC13" s="325" t="s">
        <v>335</v>
      </c>
      <c r="AD13" s="326"/>
      <c r="AE13" s="983">
        <f>SUM('02'!AE13:AI13)</f>
        <v>0</v>
      </c>
      <c r="AF13" s="564"/>
      <c r="AG13" s="730">
        <v>0</v>
      </c>
      <c r="AH13" s="731"/>
      <c r="AI13" s="730">
        <v>0</v>
      </c>
      <c r="AJ13" s="731"/>
      <c r="AK13" s="730">
        <v>0</v>
      </c>
      <c r="AL13" s="731"/>
      <c r="AM13" s="730">
        <v>0</v>
      </c>
      <c r="AN13" s="731"/>
      <c r="AO13" s="730">
        <v>0</v>
      </c>
      <c r="AP13" s="731"/>
      <c r="AQ13" s="730">
        <v>0</v>
      </c>
      <c r="AR13" s="731"/>
      <c r="AS13" s="730">
        <v>0</v>
      </c>
      <c r="AT13" s="731"/>
      <c r="AU13" s="730">
        <v>0</v>
      </c>
      <c r="AV13" s="731"/>
      <c r="AW13" s="730">
        <v>0</v>
      </c>
      <c r="AX13" s="731"/>
      <c r="AY13" s="730">
        <v>0</v>
      </c>
      <c r="AZ13" s="731"/>
      <c r="BA13" s="730">
        <v>0</v>
      </c>
      <c r="BB13" s="731"/>
      <c r="BC13" s="730">
        <v>0</v>
      </c>
      <c r="BD13" s="731"/>
      <c r="BE13" s="983">
        <f t="shared" si="1"/>
        <v>0</v>
      </c>
      <c r="BF13" s="984"/>
      <c r="BG13" s="177">
        <f t="shared" si="0"/>
        <v>0</v>
      </c>
    </row>
    <row r="14" spans="1:59" ht="20.100000000000001" customHeight="1" x14ac:dyDescent="0.2">
      <c r="A14" s="320" t="s">
        <v>6</v>
      </c>
      <c r="B14" s="321"/>
      <c r="C14" s="593" t="s">
        <v>451</v>
      </c>
      <c r="D14" s="594"/>
      <c r="E14" s="594"/>
      <c r="F14" s="594"/>
      <c r="G14" s="594"/>
      <c r="H14" s="594"/>
      <c r="I14" s="594"/>
      <c r="J14" s="594"/>
      <c r="K14" s="594"/>
      <c r="L14" s="594"/>
      <c r="M14" s="594"/>
      <c r="N14" s="594"/>
      <c r="O14" s="594"/>
      <c r="P14" s="594"/>
      <c r="Q14" s="594"/>
      <c r="R14" s="594"/>
      <c r="S14" s="594"/>
      <c r="T14" s="594"/>
      <c r="U14" s="594"/>
      <c r="V14" s="594"/>
      <c r="W14" s="594"/>
      <c r="X14" s="594"/>
      <c r="Y14" s="594"/>
      <c r="Z14" s="594"/>
      <c r="AA14" s="594"/>
      <c r="AB14" s="595"/>
      <c r="AC14" s="325" t="s">
        <v>340</v>
      </c>
      <c r="AD14" s="326"/>
      <c r="AE14" s="983">
        <f>SUM('02'!AE14:AI14)</f>
        <v>0</v>
      </c>
      <c r="AF14" s="564"/>
      <c r="AG14" s="730">
        <v>0</v>
      </c>
      <c r="AH14" s="731"/>
      <c r="AI14" s="730">
        <v>0</v>
      </c>
      <c r="AJ14" s="731"/>
      <c r="AK14" s="730">
        <v>0</v>
      </c>
      <c r="AL14" s="731"/>
      <c r="AM14" s="730">
        <v>0</v>
      </c>
      <c r="AN14" s="731"/>
      <c r="AO14" s="730">
        <v>0</v>
      </c>
      <c r="AP14" s="731"/>
      <c r="AQ14" s="730">
        <v>0</v>
      </c>
      <c r="AR14" s="731"/>
      <c r="AS14" s="730">
        <v>0</v>
      </c>
      <c r="AT14" s="731"/>
      <c r="AU14" s="730">
        <v>0</v>
      </c>
      <c r="AV14" s="731"/>
      <c r="AW14" s="730">
        <v>0</v>
      </c>
      <c r="AX14" s="731"/>
      <c r="AY14" s="730">
        <v>0</v>
      </c>
      <c r="AZ14" s="731"/>
      <c r="BA14" s="730">
        <v>0</v>
      </c>
      <c r="BB14" s="731"/>
      <c r="BC14" s="730">
        <v>0</v>
      </c>
      <c r="BD14" s="731"/>
      <c r="BE14" s="983">
        <f t="shared" si="1"/>
        <v>0</v>
      </c>
      <c r="BF14" s="984"/>
      <c r="BG14" s="177">
        <f t="shared" si="0"/>
        <v>0</v>
      </c>
    </row>
    <row r="15" spans="1:59" s="5" customFormat="1" ht="20.100000000000001" customHeight="1" x14ac:dyDescent="0.2">
      <c r="A15" s="985" t="s">
        <v>7</v>
      </c>
      <c r="B15" s="986"/>
      <c r="C15" s="987" t="s">
        <v>543</v>
      </c>
      <c r="D15" s="988"/>
      <c r="E15" s="988"/>
      <c r="F15" s="988"/>
      <c r="G15" s="988"/>
      <c r="H15" s="988"/>
      <c r="I15" s="988"/>
      <c r="J15" s="988"/>
      <c r="K15" s="988"/>
      <c r="L15" s="988"/>
      <c r="M15" s="988"/>
      <c r="N15" s="988"/>
      <c r="O15" s="988"/>
      <c r="P15" s="988"/>
      <c r="Q15" s="988"/>
      <c r="R15" s="988"/>
      <c r="S15" s="988"/>
      <c r="T15" s="988"/>
      <c r="U15" s="988"/>
      <c r="V15" s="988"/>
      <c r="W15" s="988"/>
      <c r="X15" s="988"/>
      <c r="Y15" s="988"/>
      <c r="Z15" s="988"/>
      <c r="AA15" s="988"/>
      <c r="AB15" s="989"/>
      <c r="AC15" s="990" t="s">
        <v>341</v>
      </c>
      <c r="AD15" s="991"/>
      <c r="AE15" s="992">
        <f>SUM(AE8:AF14)</f>
        <v>210104572</v>
      </c>
      <c r="AF15" s="993"/>
      <c r="AG15" s="992">
        <f>SUM(AG8:AH14)</f>
        <v>18083325</v>
      </c>
      <c r="AH15" s="994"/>
      <c r="AI15" s="992">
        <f>SUM(AI8:AJ14)</f>
        <v>18083325</v>
      </c>
      <c r="AJ15" s="994"/>
      <c r="AK15" s="992">
        <f>SUM(AK8:AL14)</f>
        <v>18246725</v>
      </c>
      <c r="AL15" s="994"/>
      <c r="AM15" s="992">
        <f>SUM(AM8:AN14)</f>
        <v>17483325</v>
      </c>
      <c r="AN15" s="994"/>
      <c r="AO15" s="992">
        <f>SUM(AO8:AP14)</f>
        <v>18370215</v>
      </c>
      <c r="AP15" s="994"/>
      <c r="AQ15" s="992">
        <f>SUM(AQ8:AR14)</f>
        <v>16819325</v>
      </c>
      <c r="AR15" s="994"/>
      <c r="AS15" s="992">
        <f>SUM(AS8:AT14)</f>
        <v>16819325</v>
      </c>
      <c r="AT15" s="994"/>
      <c r="AU15" s="992">
        <f>SUM(AU8:AV14)</f>
        <v>16819325</v>
      </c>
      <c r="AV15" s="994"/>
      <c r="AW15" s="992">
        <f>SUM(AW8:AX14)</f>
        <v>18733325</v>
      </c>
      <c r="AX15" s="994"/>
      <c r="AY15" s="992">
        <f>SUM(AY8:AZ14)</f>
        <v>16124035</v>
      </c>
      <c r="AZ15" s="994"/>
      <c r="BA15" s="992">
        <f>SUM(BA8:BB14)</f>
        <v>17260859</v>
      </c>
      <c r="BB15" s="994"/>
      <c r="BC15" s="992">
        <f>SUM(BC8:BD14)</f>
        <v>17261463</v>
      </c>
      <c r="BD15" s="994"/>
      <c r="BE15" s="992">
        <f t="shared" si="1"/>
        <v>210104572</v>
      </c>
      <c r="BF15" s="995"/>
      <c r="BG15" s="178">
        <f t="shared" si="0"/>
        <v>0</v>
      </c>
    </row>
    <row r="16" spans="1:59" ht="20.100000000000001" customHeight="1" x14ac:dyDescent="0.2">
      <c r="A16" s="320" t="s">
        <v>8</v>
      </c>
      <c r="B16" s="321"/>
      <c r="C16" s="382" t="s">
        <v>444</v>
      </c>
      <c r="D16" s="383"/>
      <c r="E16" s="383"/>
      <c r="F16" s="383"/>
      <c r="G16" s="383"/>
      <c r="H16" s="383"/>
      <c r="I16" s="383"/>
      <c r="J16" s="383"/>
      <c r="K16" s="383"/>
      <c r="L16" s="383"/>
      <c r="M16" s="383"/>
      <c r="N16" s="383"/>
      <c r="O16" s="383"/>
      <c r="P16" s="383"/>
      <c r="Q16" s="383"/>
      <c r="R16" s="383"/>
      <c r="S16" s="383"/>
      <c r="T16" s="383"/>
      <c r="U16" s="383"/>
      <c r="V16" s="383"/>
      <c r="W16" s="383"/>
      <c r="X16" s="383"/>
      <c r="Y16" s="383"/>
      <c r="Z16" s="383"/>
      <c r="AA16" s="383"/>
      <c r="AB16" s="384"/>
      <c r="AC16" s="385" t="s">
        <v>379</v>
      </c>
      <c r="AD16" s="386"/>
      <c r="AE16" s="983">
        <f>SUM('02'!AE16:AI16)</f>
        <v>47186823</v>
      </c>
      <c r="AF16" s="564"/>
      <c r="AG16" s="730">
        <v>47186823</v>
      </c>
      <c r="AH16" s="731"/>
      <c r="AI16" s="730"/>
      <c r="AJ16" s="731"/>
      <c r="AK16" s="730"/>
      <c r="AL16" s="731"/>
      <c r="AM16" s="730"/>
      <c r="AN16" s="731"/>
      <c r="AO16" s="730"/>
      <c r="AP16" s="731"/>
      <c r="AQ16" s="730"/>
      <c r="AR16" s="731"/>
      <c r="AS16" s="730"/>
      <c r="AT16" s="731"/>
      <c r="AU16" s="730"/>
      <c r="AV16" s="731"/>
      <c r="AW16" s="730"/>
      <c r="AX16" s="731"/>
      <c r="AY16" s="730"/>
      <c r="AZ16" s="731"/>
      <c r="BA16" s="730"/>
      <c r="BB16" s="731"/>
      <c r="BC16" s="730"/>
      <c r="BD16" s="731"/>
      <c r="BE16" s="983">
        <f t="shared" si="1"/>
        <v>47186823</v>
      </c>
      <c r="BF16" s="984"/>
      <c r="BG16" s="177">
        <f t="shared" si="0"/>
        <v>0</v>
      </c>
    </row>
    <row r="17" spans="1:59" s="2" customFormat="1" ht="20.100000000000001" customHeight="1" x14ac:dyDescent="0.2">
      <c r="A17" s="996">
        <v>10</v>
      </c>
      <c r="B17" s="997"/>
      <c r="C17" s="59" t="s">
        <v>516</v>
      </c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1"/>
      <c r="AC17" s="11"/>
      <c r="AD17" s="12"/>
      <c r="AE17" s="998">
        <f>AE15+AE16</f>
        <v>257291395</v>
      </c>
      <c r="AF17" s="999"/>
      <c r="AG17" s="998">
        <f>AG15+AG16</f>
        <v>65270148</v>
      </c>
      <c r="AH17" s="999"/>
      <c r="AI17" s="998">
        <f>AI15+AI16</f>
        <v>18083325</v>
      </c>
      <c r="AJ17" s="999"/>
      <c r="AK17" s="998">
        <f>AK15+AK16</f>
        <v>18246725</v>
      </c>
      <c r="AL17" s="999"/>
      <c r="AM17" s="998">
        <f>AM15+AM16</f>
        <v>17483325</v>
      </c>
      <c r="AN17" s="999"/>
      <c r="AO17" s="998">
        <f>AO15+AO16</f>
        <v>18370215</v>
      </c>
      <c r="AP17" s="999"/>
      <c r="AQ17" s="998">
        <f>AQ15+AQ16</f>
        <v>16819325</v>
      </c>
      <c r="AR17" s="999"/>
      <c r="AS17" s="998">
        <f>AS15+AS16</f>
        <v>16819325</v>
      </c>
      <c r="AT17" s="999"/>
      <c r="AU17" s="998">
        <f>AU15+AU16</f>
        <v>16819325</v>
      </c>
      <c r="AV17" s="999"/>
      <c r="AW17" s="998">
        <f>AW15+AW16</f>
        <v>18733325</v>
      </c>
      <c r="AX17" s="999"/>
      <c r="AY17" s="998">
        <f>AY15+AY16</f>
        <v>16124035</v>
      </c>
      <c r="AZ17" s="999"/>
      <c r="BA17" s="998">
        <f>BA15+BA16</f>
        <v>17260859</v>
      </c>
      <c r="BB17" s="999"/>
      <c r="BC17" s="998">
        <f>BC15+BC16</f>
        <v>17261463</v>
      </c>
      <c r="BD17" s="999"/>
      <c r="BE17" s="1000">
        <f t="shared" si="1"/>
        <v>257291395</v>
      </c>
      <c r="BF17" s="1001"/>
      <c r="BG17" s="177">
        <f t="shared" si="0"/>
        <v>0</v>
      </c>
    </row>
    <row r="18" spans="1:59" ht="20.100000000000001" customHeight="1" x14ac:dyDescent="0.2">
      <c r="A18" s="1002">
        <v>11</v>
      </c>
      <c r="B18" s="1003"/>
      <c r="C18" s="609" t="s">
        <v>445</v>
      </c>
      <c r="D18" s="610"/>
      <c r="E18" s="610"/>
      <c r="F18" s="610"/>
      <c r="G18" s="610"/>
      <c r="H18" s="610"/>
      <c r="I18" s="610"/>
      <c r="J18" s="610"/>
      <c r="K18" s="610"/>
      <c r="L18" s="610"/>
      <c r="M18" s="610"/>
      <c r="N18" s="610"/>
      <c r="O18" s="610"/>
      <c r="P18" s="610"/>
      <c r="Q18" s="610"/>
      <c r="R18" s="610"/>
      <c r="S18" s="610"/>
      <c r="T18" s="610"/>
      <c r="U18" s="610"/>
      <c r="V18" s="610"/>
      <c r="W18" s="610"/>
      <c r="X18" s="610"/>
      <c r="Y18" s="610"/>
      <c r="Z18" s="610"/>
      <c r="AA18" s="610"/>
      <c r="AB18" s="611"/>
      <c r="AC18" s="460" t="s">
        <v>32</v>
      </c>
      <c r="AD18" s="461"/>
      <c r="AE18" s="983">
        <f>SUM('02'!AE20:AI20)</f>
        <v>104253021</v>
      </c>
      <c r="AF18" s="564"/>
      <c r="AG18" s="730">
        <v>8687752</v>
      </c>
      <c r="AH18" s="731"/>
      <c r="AI18" s="730">
        <f>SUM(AG18)</f>
        <v>8687752</v>
      </c>
      <c r="AJ18" s="731"/>
      <c r="AK18" s="730">
        <f>SUM(AI18)</f>
        <v>8687752</v>
      </c>
      <c r="AL18" s="731"/>
      <c r="AM18" s="730">
        <f>SUM(AK18)</f>
        <v>8687752</v>
      </c>
      <c r="AN18" s="731"/>
      <c r="AO18" s="730">
        <f>SUM(AM18)</f>
        <v>8687752</v>
      </c>
      <c r="AP18" s="731"/>
      <c r="AQ18" s="730">
        <f>SUM(AO18)</f>
        <v>8687752</v>
      </c>
      <c r="AR18" s="731"/>
      <c r="AS18" s="730">
        <f>SUM(AQ18)</f>
        <v>8687752</v>
      </c>
      <c r="AT18" s="731"/>
      <c r="AU18" s="730">
        <f>SUM(AS18)</f>
        <v>8687752</v>
      </c>
      <c r="AV18" s="731"/>
      <c r="AW18" s="730">
        <f>SUM(AU18)</f>
        <v>8687752</v>
      </c>
      <c r="AX18" s="731"/>
      <c r="AY18" s="730">
        <f>SUM(AW18)</f>
        <v>8687752</v>
      </c>
      <c r="AZ18" s="731"/>
      <c r="BA18" s="730">
        <f>SUM(AY18)</f>
        <v>8687752</v>
      </c>
      <c r="BB18" s="731"/>
      <c r="BC18" s="730">
        <v>8687749</v>
      </c>
      <c r="BD18" s="731"/>
      <c r="BE18" s="983">
        <f t="shared" si="1"/>
        <v>104253021</v>
      </c>
      <c r="BF18" s="984"/>
      <c r="BG18" s="177">
        <f t="shared" si="0"/>
        <v>0</v>
      </c>
    </row>
    <row r="19" spans="1:59" s="2" customFormat="1" ht="20.100000000000001" customHeight="1" x14ac:dyDescent="0.2">
      <c r="A19" s="1002">
        <v>12</v>
      </c>
      <c r="B19" s="1003"/>
      <c r="C19" s="593" t="s">
        <v>24</v>
      </c>
      <c r="D19" s="594"/>
      <c r="E19" s="594"/>
      <c r="F19" s="594"/>
      <c r="G19" s="594"/>
      <c r="H19" s="594"/>
      <c r="I19" s="594"/>
      <c r="J19" s="594"/>
      <c r="K19" s="594"/>
      <c r="L19" s="594"/>
      <c r="M19" s="594"/>
      <c r="N19" s="594"/>
      <c r="O19" s="594"/>
      <c r="P19" s="594"/>
      <c r="Q19" s="594"/>
      <c r="R19" s="594"/>
      <c r="S19" s="594"/>
      <c r="T19" s="594"/>
      <c r="U19" s="594"/>
      <c r="V19" s="594"/>
      <c r="W19" s="594"/>
      <c r="X19" s="594"/>
      <c r="Y19" s="594"/>
      <c r="Z19" s="594"/>
      <c r="AA19" s="594"/>
      <c r="AB19" s="595"/>
      <c r="AC19" s="460" t="s">
        <v>52</v>
      </c>
      <c r="AD19" s="461"/>
      <c r="AE19" s="983">
        <f>SUM('02'!AE21:AI21)</f>
        <v>14248521</v>
      </c>
      <c r="AF19" s="564"/>
      <c r="AG19" s="730">
        <v>1187333</v>
      </c>
      <c r="AH19" s="731"/>
      <c r="AI19" s="730">
        <f>SUM(AG19)</f>
        <v>1187333</v>
      </c>
      <c r="AJ19" s="731"/>
      <c r="AK19" s="730">
        <f>SUM(AI19)</f>
        <v>1187333</v>
      </c>
      <c r="AL19" s="731"/>
      <c r="AM19" s="730">
        <f>SUM(AK19)</f>
        <v>1187333</v>
      </c>
      <c r="AN19" s="731"/>
      <c r="AO19" s="730">
        <f>SUM(AM19)</f>
        <v>1187333</v>
      </c>
      <c r="AP19" s="731"/>
      <c r="AQ19" s="730">
        <f>SUM(AO19)</f>
        <v>1187333</v>
      </c>
      <c r="AR19" s="731"/>
      <c r="AS19" s="730">
        <f>SUM(AQ19)</f>
        <v>1187333</v>
      </c>
      <c r="AT19" s="731"/>
      <c r="AU19" s="730">
        <f>SUM(AS19)</f>
        <v>1187333</v>
      </c>
      <c r="AV19" s="731"/>
      <c r="AW19" s="730">
        <f>SUM(AU19)</f>
        <v>1187333</v>
      </c>
      <c r="AX19" s="731"/>
      <c r="AY19" s="730">
        <f>SUM(AW19)</f>
        <v>1187333</v>
      </c>
      <c r="AZ19" s="731"/>
      <c r="BA19" s="730">
        <f>SUM(AY19)</f>
        <v>1187333</v>
      </c>
      <c r="BB19" s="731"/>
      <c r="BC19" s="730">
        <v>1187858</v>
      </c>
      <c r="BD19" s="731"/>
      <c r="BE19" s="983">
        <f t="shared" si="1"/>
        <v>14248521</v>
      </c>
      <c r="BF19" s="984"/>
      <c r="BG19" s="177">
        <f t="shared" si="0"/>
        <v>0</v>
      </c>
    </row>
    <row r="20" spans="1:59" ht="20.100000000000001" customHeight="1" x14ac:dyDescent="0.2">
      <c r="A20" s="1002">
        <v>13</v>
      </c>
      <c r="B20" s="1003"/>
      <c r="C20" s="593" t="s">
        <v>446</v>
      </c>
      <c r="D20" s="594"/>
      <c r="E20" s="594"/>
      <c r="F20" s="594"/>
      <c r="G20" s="594"/>
      <c r="H20" s="594"/>
      <c r="I20" s="594"/>
      <c r="J20" s="594"/>
      <c r="K20" s="594"/>
      <c r="L20" s="594"/>
      <c r="M20" s="594"/>
      <c r="N20" s="594"/>
      <c r="O20" s="594"/>
      <c r="P20" s="594"/>
      <c r="Q20" s="594"/>
      <c r="R20" s="594"/>
      <c r="S20" s="594"/>
      <c r="T20" s="594"/>
      <c r="U20" s="594"/>
      <c r="V20" s="594"/>
      <c r="W20" s="594"/>
      <c r="X20" s="594"/>
      <c r="Y20" s="594"/>
      <c r="Z20" s="594"/>
      <c r="AA20" s="594"/>
      <c r="AB20" s="595"/>
      <c r="AC20" s="460" t="s">
        <v>57</v>
      </c>
      <c r="AD20" s="461"/>
      <c r="AE20" s="983">
        <f>SUM('02'!AE22:AI22)</f>
        <v>89972262</v>
      </c>
      <c r="AF20" s="564"/>
      <c r="AG20" s="730">
        <v>7497688</v>
      </c>
      <c r="AH20" s="731"/>
      <c r="AI20" s="730">
        <f>SUM(AG20)</f>
        <v>7497688</v>
      </c>
      <c r="AJ20" s="731"/>
      <c r="AK20" s="730">
        <f>SUM(AI20)</f>
        <v>7497688</v>
      </c>
      <c r="AL20" s="731"/>
      <c r="AM20" s="730">
        <f>SUM(AK20)</f>
        <v>7497688</v>
      </c>
      <c r="AN20" s="731"/>
      <c r="AO20" s="730">
        <f>SUM(AM20)</f>
        <v>7497688</v>
      </c>
      <c r="AP20" s="731"/>
      <c r="AQ20" s="730">
        <f>SUM(AO20)</f>
        <v>7497688</v>
      </c>
      <c r="AR20" s="731"/>
      <c r="AS20" s="730">
        <f>SUM(AQ20)</f>
        <v>7497688</v>
      </c>
      <c r="AT20" s="731"/>
      <c r="AU20" s="730">
        <f>SUM(AS20)</f>
        <v>7497688</v>
      </c>
      <c r="AV20" s="731"/>
      <c r="AW20" s="730">
        <f>SUM(AU20)</f>
        <v>7497688</v>
      </c>
      <c r="AX20" s="731"/>
      <c r="AY20" s="730">
        <f>SUM(AW20)</f>
        <v>7497688</v>
      </c>
      <c r="AZ20" s="731"/>
      <c r="BA20" s="730">
        <f>SUM(AY20)</f>
        <v>7497688</v>
      </c>
      <c r="BB20" s="731"/>
      <c r="BC20" s="730">
        <v>7497694</v>
      </c>
      <c r="BD20" s="731"/>
      <c r="BE20" s="983">
        <f t="shared" si="1"/>
        <v>89972262</v>
      </c>
      <c r="BF20" s="984"/>
      <c r="BG20" s="177">
        <f t="shared" si="0"/>
        <v>0</v>
      </c>
    </row>
    <row r="21" spans="1:59" ht="20.100000000000001" customHeight="1" x14ac:dyDescent="0.2">
      <c r="A21" s="1002">
        <v>14</v>
      </c>
      <c r="B21" s="1003"/>
      <c r="C21" s="341" t="s">
        <v>447</v>
      </c>
      <c r="D21" s="342"/>
      <c r="E21" s="342"/>
      <c r="F21" s="342"/>
      <c r="G21" s="342"/>
      <c r="H21" s="342"/>
      <c r="I21" s="342"/>
      <c r="J21" s="342"/>
      <c r="K21" s="342"/>
      <c r="L21" s="342"/>
      <c r="M21" s="342"/>
      <c r="N21" s="342"/>
      <c r="O21" s="342"/>
      <c r="P21" s="342"/>
      <c r="Q21" s="342"/>
      <c r="R21" s="342"/>
      <c r="S21" s="342"/>
      <c r="T21" s="342"/>
      <c r="U21" s="342"/>
      <c r="V21" s="342"/>
      <c r="W21" s="342"/>
      <c r="X21" s="342"/>
      <c r="Y21" s="342"/>
      <c r="Z21" s="342"/>
      <c r="AA21" s="342"/>
      <c r="AB21" s="343"/>
      <c r="AC21" s="460" t="s">
        <v>58</v>
      </c>
      <c r="AD21" s="461"/>
      <c r="AE21" s="983">
        <f>SUM('02'!AE23:AI23)</f>
        <v>359500</v>
      </c>
      <c r="AF21" s="564"/>
      <c r="AG21" s="730">
        <f>SUM('14'!C17)</f>
        <v>11500</v>
      </c>
      <c r="AH21" s="731"/>
      <c r="AI21" s="730">
        <f>SUM('14'!D17)</f>
        <v>11500</v>
      </c>
      <c r="AJ21" s="731"/>
      <c r="AK21" s="730">
        <f>SUM('14'!E17)</f>
        <v>11500</v>
      </c>
      <c r="AL21" s="731"/>
      <c r="AM21" s="730">
        <f>SUM('14'!F17)</f>
        <v>109000</v>
      </c>
      <c r="AN21" s="731"/>
      <c r="AO21" s="730">
        <f>SUM('14'!G17)</f>
        <v>9000</v>
      </c>
      <c r="AP21" s="731"/>
      <c r="AQ21" s="730">
        <f>SUM('14'!H17)</f>
        <v>9000</v>
      </c>
      <c r="AR21" s="731"/>
      <c r="AS21" s="730">
        <f>SUM('14'!I17)</f>
        <v>5000</v>
      </c>
      <c r="AT21" s="731"/>
      <c r="AU21" s="730">
        <f>SUM('14'!J17)</f>
        <v>5000</v>
      </c>
      <c r="AV21" s="731"/>
      <c r="AW21" s="730">
        <f>SUM('14'!K17)</f>
        <v>5000</v>
      </c>
      <c r="AX21" s="731"/>
      <c r="AY21" s="730">
        <f>SUM('14'!L17)</f>
        <v>55000</v>
      </c>
      <c r="AZ21" s="731"/>
      <c r="BA21" s="730">
        <f>SUM('14'!M17)</f>
        <v>55000</v>
      </c>
      <c r="BB21" s="731"/>
      <c r="BC21" s="730">
        <f>SUM('14'!N17)</f>
        <v>73000</v>
      </c>
      <c r="BD21" s="731"/>
      <c r="BE21" s="983">
        <f>SUM(AG21:BD21)</f>
        <v>359500</v>
      </c>
      <c r="BF21" s="984"/>
      <c r="BG21" s="177">
        <v>0</v>
      </c>
    </row>
    <row r="22" spans="1:59" ht="20.100000000000001" customHeight="1" x14ac:dyDescent="0.2">
      <c r="A22" s="1002">
        <v>15</v>
      </c>
      <c r="B22" s="1003"/>
      <c r="C22" s="341" t="s">
        <v>448</v>
      </c>
      <c r="D22" s="342"/>
      <c r="E22" s="342"/>
      <c r="F22" s="342"/>
      <c r="G22" s="342"/>
      <c r="H22" s="342"/>
      <c r="I22" s="342"/>
      <c r="J22" s="342"/>
      <c r="K22" s="342"/>
      <c r="L22" s="342"/>
      <c r="M22" s="342"/>
      <c r="N22" s="342"/>
      <c r="O22" s="342"/>
      <c r="P22" s="342"/>
      <c r="Q22" s="342"/>
      <c r="R22" s="342"/>
      <c r="S22" s="342"/>
      <c r="T22" s="342"/>
      <c r="U22" s="342"/>
      <c r="V22" s="342"/>
      <c r="W22" s="342"/>
      <c r="X22" s="342"/>
      <c r="Y22" s="342"/>
      <c r="Z22" s="342"/>
      <c r="AA22" s="342"/>
      <c r="AB22" s="343"/>
      <c r="AC22" s="460" t="s">
        <v>59</v>
      </c>
      <c r="AD22" s="461"/>
      <c r="AE22" s="983">
        <f>SUM('02'!AE24:AI24)</f>
        <v>35293827</v>
      </c>
      <c r="AF22" s="564"/>
      <c r="AG22" s="730">
        <v>2941152</v>
      </c>
      <c r="AH22" s="731"/>
      <c r="AI22" s="730">
        <f>SUM(AG22)</f>
        <v>2941152</v>
      </c>
      <c r="AJ22" s="731"/>
      <c r="AK22" s="730">
        <f>SUM(AI22)</f>
        <v>2941152</v>
      </c>
      <c r="AL22" s="731"/>
      <c r="AM22" s="730">
        <f>SUM(AK22)</f>
        <v>2941152</v>
      </c>
      <c r="AN22" s="731"/>
      <c r="AO22" s="730">
        <f>SUM(AM22)</f>
        <v>2941152</v>
      </c>
      <c r="AP22" s="731"/>
      <c r="AQ22" s="730">
        <f>SUM(AO22)</f>
        <v>2941152</v>
      </c>
      <c r="AR22" s="731"/>
      <c r="AS22" s="730">
        <f>SUM(AQ22)</f>
        <v>2941152</v>
      </c>
      <c r="AT22" s="731"/>
      <c r="AU22" s="730">
        <f>SUM(AS22)</f>
        <v>2941152</v>
      </c>
      <c r="AV22" s="731"/>
      <c r="AW22" s="730">
        <f>SUM(AU22)</f>
        <v>2941152</v>
      </c>
      <c r="AX22" s="731"/>
      <c r="AY22" s="730">
        <f>SUM(AW22)</f>
        <v>2941152</v>
      </c>
      <c r="AZ22" s="731"/>
      <c r="BA22" s="730">
        <f>SUM(AY22)</f>
        <v>2941152</v>
      </c>
      <c r="BB22" s="731"/>
      <c r="BC22" s="730">
        <v>2941155</v>
      </c>
      <c r="BD22" s="731"/>
      <c r="BE22" s="983">
        <f t="shared" si="1"/>
        <v>35293827</v>
      </c>
      <c r="BF22" s="984"/>
      <c r="BG22" s="177">
        <f t="shared" si="0"/>
        <v>0</v>
      </c>
    </row>
    <row r="23" spans="1:59" s="2" customFormat="1" ht="20.100000000000001" customHeight="1" x14ac:dyDescent="0.2">
      <c r="A23" s="1002">
        <v>16</v>
      </c>
      <c r="B23" s="1003"/>
      <c r="C23" s="634" t="s">
        <v>452</v>
      </c>
      <c r="D23" s="635"/>
      <c r="E23" s="635"/>
      <c r="F23" s="635"/>
      <c r="G23" s="635"/>
      <c r="H23" s="635"/>
      <c r="I23" s="635"/>
      <c r="J23" s="635"/>
      <c r="K23" s="635"/>
      <c r="L23" s="635"/>
      <c r="M23" s="635"/>
      <c r="N23" s="635"/>
      <c r="O23" s="635"/>
      <c r="P23" s="635"/>
      <c r="Q23" s="635"/>
      <c r="R23" s="635"/>
      <c r="S23" s="635"/>
      <c r="T23" s="635"/>
      <c r="U23" s="635"/>
      <c r="V23" s="635"/>
      <c r="W23" s="635"/>
      <c r="X23" s="635"/>
      <c r="Y23" s="635"/>
      <c r="Z23" s="635"/>
      <c r="AA23" s="635"/>
      <c r="AB23" s="636"/>
      <c r="AC23" s="460" t="s">
        <v>60</v>
      </c>
      <c r="AD23" s="461"/>
      <c r="AE23" s="983">
        <f>SUM('02'!AE25:AI25)</f>
        <v>5589037</v>
      </c>
      <c r="AF23" s="564"/>
      <c r="AG23" s="730">
        <v>0</v>
      </c>
      <c r="AH23" s="731"/>
      <c r="AI23" s="730">
        <v>0</v>
      </c>
      <c r="AJ23" s="731"/>
      <c r="AK23" s="730">
        <v>0</v>
      </c>
      <c r="AL23" s="731"/>
      <c r="AM23" s="730">
        <f>SUM('15'!F19)</f>
        <v>0</v>
      </c>
      <c r="AN23" s="731"/>
      <c r="AO23" s="730">
        <f>SUM('14'!G19)</f>
        <v>67887</v>
      </c>
      <c r="AP23" s="731"/>
      <c r="AQ23" s="730">
        <f>SUM('14'!H19,'15'!H19)</f>
        <v>0</v>
      </c>
      <c r="AR23" s="731"/>
      <c r="AS23" s="730">
        <f>SUM('14'!I19)</f>
        <v>3149606</v>
      </c>
      <c r="AT23" s="731"/>
      <c r="AU23" s="730"/>
      <c r="AV23" s="731"/>
      <c r="AW23" s="730">
        <f>SUM('14'!K19)</f>
        <v>868724</v>
      </c>
      <c r="AX23" s="731"/>
      <c r="AY23" s="730">
        <f>SUM('15'!L19)</f>
        <v>949770</v>
      </c>
      <c r="AZ23" s="731"/>
      <c r="BA23" s="730">
        <f>SUM('14'!M19,'15'!M19)</f>
        <v>553050</v>
      </c>
      <c r="BB23" s="731"/>
      <c r="BC23" s="730">
        <v>0</v>
      </c>
      <c r="BD23" s="731"/>
      <c r="BE23" s="983">
        <f t="shared" si="1"/>
        <v>5589037</v>
      </c>
      <c r="BF23" s="984"/>
      <c r="BG23" s="177">
        <f t="shared" si="0"/>
        <v>0</v>
      </c>
    </row>
    <row r="24" spans="1:59" s="2" customFormat="1" ht="20.100000000000001" customHeight="1" x14ac:dyDescent="0.2">
      <c r="A24" s="1002">
        <v>17</v>
      </c>
      <c r="B24" s="1003"/>
      <c r="C24" s="341" t="s">
        <v>453</v>
      </c>
      <c r="D24" s="342"/>
      <c r="E24" s="342"/>
      <c r="F24" s="342"/>
      <c r="G24" s="342"/>
      <c r="H24" s="342"/>
      <c r="I24" s="342"/>
      <c r="J24" s="342"/>
      <c r="K24" s="342"/>
      <c r="L24" s="342"/>
      <c r="M24" s="342"/>
      <c r="N24" s="342"/>
      <c r="O24" s="342"/>
      <c r="P24" s="342"/>
      <c r="Q24" s="342"/>
      <c r="R24" s="342"/>
      <c r="S24" s="342"/>
      <c r="T24" s="342"/>
      <c r="U24" s="342"/>
      <c r="V24" s="342"/>
      <c r="W24" s="342"/>
      <c r="X24" s="342"/>
      <c r="Y24" s="342"/>
      <c r="Z24" s="342"/>
      <c r="AA24" s="342"/>
      <c r="AB24" s="343"/>
      <c r="AC24" s="460" t="s">
        <v>61</v>
      </c>
      <c r="AD24" s="461"/>
      <c r="AE24" s="983">
        <f>SUM('02'!AE26:AI26)</f>
        <v>1925733</v>
      </c>
      <c r="AF24" s="564"/>
      <c r="AG24" s="730">
        <f>SUM('14'!C20)</f>
        <v>0</v>
      </c>
      <c r="AH24" s="731"/>
      <c r="AI24" s="730">
        <v>0</v>
      </c>
      <c r="AJ24" s="731"/>
      <c r="AK24" s="730">
        <v>0</v>
      </c>
      <c r="AL24" s="731"/>
      <c r="AM24" s="730">
        <v>0</v>
      </c>
      <c r="AN24" s="731"/>
      <c r="AO24" s="730">
        <v>0</v>
      </c>
      <c r="AP24" s="731"/>
      <c r="AQ24" s="730">
        <v>0</v>
      </c>
      <c r="AR24" s="731"/>
      <c r="AS24" s="730">
        <v>0</v>
      </c>
      <c r="AT24" s="731"/>
      <c r="AU24" s="730">
        <v>0</v>
      </c>
      <c r="AV24" s="731"/>
      <c r="AW24" s="730">
        <v>0</v>
      </c>
      <c r="AX24" s="731"/>
      <c r="AY24" s="730">
        <v>0</v>
      </c>
      <c r="AZ24" s="731"/>
      <c r="BA24" s="730">
        <v>1925733</v>
      </c>
      <c r="BB24" s="731"/>
      <c r="BC24" s="730">
        <v>0</v>
      </c>
      <c r="BD24" s="731"/>
      <c r="BE24" s="983">
        <f>SUM(AG24:BD24)</f>
        <v>1925733</v>
      </c>
      <c r="BF24" s="984"/>
      <c r="BG24" s="177">
        <f t="shared" si="0"/>
        <v>0</v>
      </c>
    </row>
    <row r="25" spans="1:59" ht="20.100000000000001" customHeight="1" x14ac:dyDescent="0.2">
      <c r="A25" s="1002">
        <v>18</v>
      </c>
      <c r="B25" s="1003"/>
      <c r="C25" s="341" t="s">
        <v>454</v>
      </c>
      <c r="D25" s="342"/>
      <c r="E25" s="342"/>
      <c r="F25" s="342"/>
      <c r="G25" s="342"/>
      <c r="H25" s="342"/>
      <c r="I25" s="342"/>
      <c r="J25" s="342"/>
      <c r="K25" s="342"/>
      <c r="L25" s="342"/>
      <c r="M25" s="342"/>
      <c r="N25" s="342"/>
      <c r="O25" s="342"/>
      <c r="P25" s="342"/>
      <c r="Q25" s="342"/>
      <c r="R25" s="342"/>
      <c r="S25" s="342"/>
      <c r="T25" s="342"/>
      <c r="U25" s="342"/>
      <c r="V25" s="342"/>
      <c r="W25" s="342"/>
      <c r="X25" s="342"/>
      <c r="Y25" s="342"/>
      <c r="Z25" s="342"/>
      <c r="AA25" s="342"/>
      <c r="AB25" s="343"/>
      <c r="AC25" s="460" t="s">
        <v>62</v>
      </c>
      <c r="AD25" s="461"/>
      <c r="AE25" s="983">
        <f>AVERAGE('02'!AE27:AI27)</f>
        <v>1177862</v>
      </c>
      <c r="AF25" s="564"/>
      <c r="AG25" s="730">
        <v>0</v>
      </c>
      <c r="AH25" s="731"/>
      <c r="AI25" s="730"/>
      <c r="AJ25" s="731"/>
      <c r="AK25" s="730">
        <v>1177862</v>
      </c>
      <c r="AL25" s="731"/>
      <c r="AM25" s="730"/>
      <c r="AN25" s="731"/>
      <c r="AO25" s="730"/>
      <c r="AP25" s="731"/>
      <c r="AQ25" s="730"/>
      <c r="AR25" s="731"/>
      <c r="AS25" s="730"/>
      <c r="AT25" s="731"/>
      <c r="AU25" s="730"/>
      <c r="AV25" s="731"/>
      <c r="AW25" s="730"/>
      <c r="AX25" s="731"/>
      <c r="AY25" s="730"/>
      <c r="AZ25" s="731"/>
      <c r="BA25" s="730"/>
      <c r="BB25" s="731"/>
      <c r="BC25" s="730"/>
      <c r="BD25" s="731"/>
      <c r="BE25" s="983">
        <f t="shared" si="1"/>
        <v>1177862</v>
      </c>
      <c r="BF25" s="984"/>
      <c r="BG25" s="177">
        <f t="shared" si="0"/>
        <v>0</v>
      </c>
    </row>
    <row r="26" spans="1:59" s="5" customFormat="1" ht="19.5" customHeight="1" x14ac:dyDescent="0.2">
      <c r="A26" s="1005">
        <v>19</v>
      </c>
      <c r="B26" s="1006"/>
      <c r="C26" s="1007" t="s">
        <v>542</v>
      </c>
      <c r="D26" s="1008"/>
      <c r="E26" s="1008"/>
      <c r="F26" s="1008"/>
      <c r="G26" s="1008"/>
      <c r="H26" s="1008"/>
      <c r="I26" s="1008"/>
      <c r="J26" s="1008"/>
      <c r="K26" s="1008"/>
      <c r="L26" s="1008"/>
      <c r="M26" s="1008"/>
      <c r="N26" s="1008"/>
      <c r="O26" s="1008"/>
      <c r="P26" s="1008"/>
      <c r="Q26" s="1008"/>
      <c r="R26" s="1008"/>
      <c r="S26" s="1008"/>
      <c r="T26" s="1008"/>
      <c r="U26" s="1008"/>
      <c r="V26" s="1008"/>
      <c r="W26" s="1008"/>
      <c r="X26" s="1008"/>
      <c r="Y26" s="1008"/>
      <c r="Z26" s="1008"/>
      <c r="AA26" s="1008"/>
      <c r="AB26" s="1009"/>
      <c r="AC26" s="469" t="s">
        <v>174</v>
      </c>
      <c r="AD26" s="470"/>
      <c r="AE26" s="992">
        <f>SUM(AE18:AF25)</f>
        <v>252819763</v>
      </c>
      <c r="AF26" s="993"/>
      <c r="AG26" s="992">
        <f>SUM(AG18:AH25)</f>
        <v>20325425</v>
      </c>
      <c r="AH26" s="994"/>
      <c r="AI26" s="992">
        <f>SUM(AI18:AJ25)</f>
        <v>20325425</v>
      </c>
      <c r="AJ26" s="994"/>
      <c r="AK26" s="992">
        <f>SUM(AK18:AL25)</f>
        <v>21503287</v>
      </c>
      <c r="AL26" s="994"/>
      <c r="AM26" s="992">
        <f>SUM(AM18:AN25)</f>
        <v>20422925</v>
      </c>
      <c r="AN26" s="994"/>
      <c r="AO26" s="992">
        <f>SUM(AO18:AP25)</f>
        <v>20390812</v>
      </c>
      <c r="AP26" s="994"/>
      <c r="AQ26" s="992">
        <f>SUM(AQ18:AR25)</f>
        <v>20322925</v>
      </c>
      <c r="AR26" s="994"/>
      <c r="AS26" s="992">
        <f>SUM(AS18:AT25)</f>
        <v>23468531</v>
      </c>
      <c r="AT26" s="994"/>
      <c r="AU26" s="992">
        <f>SUM(AU18:AV25)</f>
        <v>20318925</v>
      </c>
      <c r="AV26" s="994"/>
      <c r="AW26" s="992">
        <f>SUM(AW18:AX25)</f>
        <v>21187649</v>
      </c>
      <c r="AX26" s="994"/>
      <c r="AY26" s="992">
        <f>SUM(AY18:AZ25)</f>
        <v>21318695</v>
      </c>
      <c r="AZ26" s="994"/>
      <c r="BA26" s="992">
        <f>SUM(BA18:BB25)</f>
        <v>22847708</v>
      </c>
      <c r="BB26" s="994"/>
      <c r="BC26" s="992">
        <f>SUM(BC18:BD24)</f>
        <v>20387456</v>
      </c>
      <c r="BD26" s="994"/>
      <c r="BE26" s="992">
        <f t="shared" si="1"/>
        <v>252819763</v>
      </c>
      <c r="BF26" s="995"/>
      <c r="BG26" s="178">
        <f t="shared" si="0"/>
        <v>0</v>
      </c>
    </row>
    <row r="27" spans="1:59" ht="20.100000000000001" customHeight="1" x14ac:dyDescent="0.2">
      <c r="A27" s="1002">
        <v>20</v>
      </c>
      <c r="B27" s="1003"/>
      <c r="C27" s="382" t="s">
        <v>449</v>
      </c>
      <c r="D27" s="383"/>
      <c r="E27" s="383"/>
      <c r="F27" s="383"/>
      <c r="G27" s="383"/>
      <c r="H27" s="383"/>
      <c r="I27" s="383"/>
      <c r="J27" s="383"/>
      <c r="K27" s="383"/>
      <c r="L27" s="383"/>
      <c r="M27" s="383"/>
      <c r="N27" s="383"/>
      <c r="O27" s="383"/>
      <c r="P27" s="383"/>
      <c r="Q27" s="383"/>
      <c r="R27" s="383"/>
      <c r="S27" s="383"/>
      <c r="T27" s="383"/>
      <c r="U27" s="383"/>
      <c r="V27" s="383"/>
      <c r="W27" s="383"/>
      <c r="X27" s="383"/>
      <c r="Y27" s="383"/>
      <c r="Z27" s="383"/>
      <c r="AA27" s="383"/>
      <c r="AB27" s="384"/>
      <c r="AC27" s="385" t="s">
        <v>414</v>
      </c>
      <c r="AD27" s="386"/>
      <c r="AE27" s="983">
        <f>SUM('02'!AE29:AI29)</f>
        <v>4471632</v>
      </c>
      <c r="AF27" s="564"/>
      <c r="AG27" s="1004">
        <f>SUM(AE27)</f>
        <v>4471632</v>
      </c>
      <c r="AH27" s="1004"/>
      <c r="AI27" s="1004"/>
      <c r="AJ27" s="1004"/>
      <c r="AK27" s="730">
        <v>0</v>
      </c>
      <c r="AL27" s="732"/>
      <c r="AM27" s="1004"/>
      <c r="AN27" s="1004"/>
      <c r="AO27" s="1004"/>
      <c r="AP27" s="1004"/>
      <c r="AQ27" s="1004"/>
      <c r="AR27" s="1004"/>
      <c r="AS27" s="1004"/>
      <c r="AT27" s="1004"/>
      <c r="AU27" s="1004"/>
      <c r="AV27" s="1004"/>
      <c r="AW27" s="1004"/>
      <c r="AX27" s="1004"/>
      <c r="AY27" s="1004"/>
      <c r="AZ27" s="1004"/>
      <c r="BA27" s="1004"/>
      <c r="BB27" s="1004"/>
      <c r="BC27" s="1004"/>
      <c r="BD27" s="1004"/>
      <c r="BE27" s="983">
        <f t="shared" si="1"/>
        <v>4471632</v>
      </c>
      <c r="BF27" s="984"/>
      <c r="BG27" s="177">
        <f t="shared" si="0"/>
        <v>0</v>
      </c>
    </row>
    <row r="28" spans="1:59" s="2" customFormat="1" ht="20.100000000000001" customHeight="1" thickBot="1" x14ac:dyDescent="0.25">
      <c r="A28" s="996">
        <v>21</v>
      </c>
      <c r="B28" s="997"/>
      <c r="C28" s="653" t="s">
        <v>541</v>
      </c>
      <c r="D28" s="654"/>
      <c r="E28" s="654"/>
      <c r="F28" s="654"/>
      <c r="G28" s="654"/>
      <c r="H28" s="654"/>
      <c r="I28" s="654"/>
      <c r="J28" s="654"/>
      <c r="K28" s="654"/>
      <c r="L28" s="654"/>
      <c r="M28" s="654"/>
      <c r="N28" s="654"/>
      <c r="O28" s="654"/>
      <c r="P28" s="654"/>
      <c r="Q28" s="654"/>
      <c r="R28" s="654"/>
      <c r="S28" s="654"/>
      <c r="T28" s="654"/>
      <c r="U28" s="654"/>
      <c r="V28" s="654"/>
      <c r="W28" s="654"/>
      <c r="X28" s="654"/>
      <c r="Y28" s="654"/>
      <c r="Z28" s="654"/>
      <c r="AA28" s="654"/>
      <c r="AB28" s="655"/>
      <c r="AC28" s="656"/>
      <c r="AD28" s="657"/>
      <c r="AE28" s="1000">
        <f>AE26+AE27</f>
        <v>257291395</v>
      </c>
      <c r="AF28" s="616"/>
      <c r="AG28" s="1000">
        <f>AG26+AG27</f>
        <v>24797057</v>
      </c>
      <c r="AH28" s="616"/>
      <c r="AI28" s="1000">
        <f>AI26+AI27</f>
        <v>20325425</v>
      </c>
      <c r="AJ28" s="616"/>
      <c r="AK28" s="1000">
        <f>AK26+AK27</f>
        <v>21503287</v>
      </c>
      <c r="AL28" s="616"/>
      <c r="AM28" s="1000">
        <f>AM26+AM27</f>
        <v>20422925</v>
      </c>
      <c r="AN28" s="616"/>
      <c r="AO28" s="1000">
        <f>AO26+AO27</f>
        <v>20390812</v>
      </c>
      <c r="AP28" s="616"/>
      <c r="AQ28" s="1000">
        <f>AQ26+AQ27</f>
        <v>20322925</v>
      </c>
      <c r="AR28" s="616"/>
      <c r="AS28" s="1000">
        <f>AS26+AS27</f>
        <v>23468531</v>
      </c>
      <c r="AT28" s="616"/>
      <c r="AU28" s="1000">
        <f>AU26+AU27</f>
        <v>20318925</v>
      </c>
      <c r="AV28" s="616"/>
      <c r="AW28" s="1000">
        <f>AW26+AW27</f>
        <v>21187649</v>
      </c>
      <c r="AX28" s="616"/>
      <c r="AY28" s="1000">
        <f>AY26+AY27</f>
        <v>21318695</v>
      </c>
      <c r="AZ28" s="616"/>
      <c r="BA28" s="1000">
        <f>BA26+BA27</f>
        <v>22847708</v>
      </c>
      <c r="BB28" s="616"/>
      <c r="BC28" s="1000">
        <f>BC26+BC27</f>
        <v>20387456</v>
      </c>
      <c r="BD28" s="616"/>
      <c r="BE28" s="1010">
        <f t="shared" si="1"/>
        <v>257291395</v>
      </c>
      <c r="BF28" s="1011"/>
      <c r="BG28" s="177">
        <f t="shared" si="0"/>
        <v>0</v>
      </c>
    </row>
    <row r="29" spans="1:59" ht="20.100000000000001" customHeight="1" thickTop="1" thickBot="1" x14ac:dyDescent="0.25">
      <c r="A29" s="1012">
        <v>22</v>
      </c>
      <c r="B29" s="1003"/>
      <c r="C29" s="382" t="s">
        <v>540</v>
      </c>
      <c r="D29" s="383"/>
      <c r="E29" s="383"/>
      <c r="F29" s="383"/>
      <c r="G29" s="383"/>
      <c r="H29" s="383"/>
      <c r="I29" s="383"/>
      <c r="J29" s="383"/>
      <c r="K29" s="383"/>
      <c r="L29" s="383"/>
      <c r="M29" s="383"/>
      <c r="N29" s="383"/>
      <c r="O29" s="383"/>
      <c r="P29" s="383"/>
      <c r="Q29" s="383"/>
      <c r="R29" s="383"/>
      <c r="S29" s="383"/>
      <c r="T29" s="383"/>
      <c r="U29" s="383"/>
      <c r="V29" s="383"/>
      <c r="W29" s="383"/>
      <c r="X29" s="383"/>
      <c r="Y29" s="383"/>
      <c r="Z29" s="383"/>
      <c r="AA29" s="383"/>
      <c r="AB29" s="384"/>
      <c r="AC29" s="385"/>
      <c r="AD29" s="1013"/>
      <c r="AE29" s="983">
        <f>AE17-AE28</f>
        <v>0</v>
      </c>
      <c r="AF29" s="564"/>
      <c r="AG29" s="983">
        <f>AG17-AG28</f>
        <v>40473091</v>
      </c>
      <c r="AH29" s="564"/>
      <c r="AI29" s="983">
        <f>AI17-AI28</f>
        <v>-2242100</v>
      </c>
      <c r="AJ29" s="564"/>
      <c r="AK29" s="983">
        <f>AK17-AK28</f>
        <v>-3256562</v>
      </c>
      <c r="AL29" s="564"/>
      <c r="AM29" s="983">
        <f>AM17-AM28</f>
        <v>-2939600</v>
      </c>
      <c r="AN29" s="564"/>
      <c r="AO29" s="983">
        <f>AO17-AO28</f>
        <v>-2020597</v>
      </c>
      <c r="AP29" s="564"/>
      <c r="AQ29" s="983">
        <f>AQ17-AQ28</f>
        <v>-3503600</v>
      </c>
      <c r="AR29" s="564"/>
      <c r="AS29" s="983">
        <f>AS17-AS28</f>
        <v>-6649206</v>
      </c>
      <c r="AT29" s="564"/>
      <c r="AU29" s="983">
        <f>AU17-AU28</f>
        <v>-3499600</v>
      </c>
      <c r="AV29" s="564"/>
      <c r="AW29" s="983">
        <f>AW17-AW28</f>
        <v>-2454324</v>
      </c>
      <c r="AX29" s="564"/>
      <c r="AY29" s="983">
        <f>AY17-AY28</f>
        <v>-5194660</v>
      </c>
      <c r="AZ29" s="564"/>
      <c r="BA29" s="983">
        <f>BA17-BA28</f>
        <v>-5586849</v>
      </c>
      <c r="BB29" s="564"/>
      <c r="BC29" s="983">
        <f>BC17-BC28</f>
        <v>-3125993</v>
      </c>
      <c r="BD29" s="563"/>
      <c r="BE29" s="1018">
        <f>BE17-BE28</f>
        <v>0</v>
      </c>
      <c r="BF29" s="1019"/>
      <c r="BG29" s="177">
        <f t="shared" si="0"/>
        <v>0</v>
      </c>
    </row>
    <row r="30" spans="1:59" ht="20.100000000000001" customHeight="1" thickTop="1" thickBot="1" x14ac:dyDescent="0.25">
      <c r="A30" s="1014">
        <v>23</v>
      </c>
      <c r="B30" s="1015"/>
      <c r="C30" s="674" t="s">
        <v>539</v>
      </c>
      <c r="D30" s="675"/>
      <c r="E30" s="675"/>
      <c r="F30" s="675"/>
      <c r="G30" s="675"/>
      <c r="H30" s="675"/>
      <c r="I30" s="675"/>
      <c r="J30" s="675"/>
      <c r="K30" s="675"/>
      <c r="L30" s="675"/>
      <c r="M30" s="675"/>
      <c r="N30" s="675"/>
      <c r="O30" s="675"/>
      <c r="P30" s="675"/>
      <c r="Q30" s="675"/>
      <c r="R30" s="675"/>
      <c r="S30" s="675"/>
      <c r="T30" s="675"/>
      <c r="U30" s="675"/>
      <c r="V30" s="675"/>
      <c r="W30" s="675"/>
      <c r="X30" s="675"/>
      <c r="Y30" s="675"/>
      <c r="Z30" s="675"/>
      <c r="AA30" s="675"/>
      <c r="AB30" s="676"/>
      <c r="AC30" s="646"/>
      <c r="AD30" s="1016"/>
      <c r="AE30" s="1017">
        <f>AE29</f>
        <v>0</v>
      </c>
      <c r="AF30" s="573"/>
      <c r="AG30" s="1017">
        <f>AE30+AG29</f>
        <v>40473091</v>
      </c>
      <c r="AH30" s="573"/>
      <c r="AI30" s="1017">
        <f>AG30+AI29</f>
        <v>38230991</v>
      </c>
      <c r="AJ30" s="573"/>
      <c r="AK30" s="1017">
        <f>AI30+AK29</f>
        <v>34974429</v>
      </c>
      <c r="AL30" s="573"/>
      <c r="AM30" s="1017">
        <f>AK30+AM29</f>
        <v>32034829</v>
      </c>
      <c r="AN30" s="573"/>
      <c r="AO30" s="1017">
        <f>AM30+AO29</f>
        <v>30014232</v>
      </c>
      <c r="AP30" s="573"/>
      <c r="AQ30" s="1017">
        <f>AO30+AQ29</f>
        <v>26510632</v>
      </c>
      <c r="AR30" s="573"/>
      <c r="AS30" s="1017">
        <f>AQ30+AS29</f>
        <v>19861426</v>
      </c>
      <c r="AT30" s="573"/>
      <c r="AU30" s="1017">
        <f>AS30+AU29</f>
        <v>16361826</v>
      </c>
      <c r="AV30" s="573"/>
      <c r="AW30" s="1017">
        <f>AU30+AW29</f>
        <v>13907502</v>
      </c>
      <c r="AX30" s="573"/>
      <c r="AY30" s="1017">
        <f>AW30+AY29</f>
        <v>8712842</v>
      </c>
      <c r="AZ30" s="573"/>
      <c r="BA30" s="1017">
        <f>AY30+BA29</f>
        <v>3125993</v>
      </c>
      <c r="BB30" s="573"/>
      <c r="BC30" s="1017">
        <f>BA30+BC29</f>
        <v>0</v>
      </c>
      <c r="BD30" s="573"/>
      <c r="BE30" s="1020">
        <f>BE29</f>
        <v>0</v>
      </c>
      <c r="BF30" s="1021"/>
      <c r="BG30" s="177">
        <f t="shared" si="0"/>
        <v>0</v>
      </c>
    </row>
    <row r="31" spans="1:59" ht="13.5" thickTop="1" x14ac:dyDescent="0.2"/>
  </sheetData>
  <sheetProtection algorithmName="SHA-512" hashValue="WAoblDTtfDxVisfwSsiWhSA2eRZAweMOajhZs21CyCvRJep2DYdEDu35BYKh8Cy8rWSg66CPPdS7kzjvwauSbQ==" saltValue="P6MvC2ezSsLT+OiFPkM/NQ==" spinCount="100000" sheet="1" objects="1" scenarios="1"/>
  <mergeCells count="429">
    <mergeCell ref="BE29:BF29"/>
    <mergeCell ref="AI29:AJ29"/>
    <mergeCell ref="AK29:AL29"/>
    <mergeCell ref="AM29:AN29"/>
    <mergeCell ref="AO29:AP29"/>
    <mergeCell ref="AQ29:AR29"/>
    <mergeCell ref="AS29:AT29"/>
    <mergeCell ref="BA30:BB30"/>
    <mergeCell ref="BC30:BD30"/>
    <mergeCell ref="BE30:BF30"/>
    <mergeCell ref="A30:B30"/>
    <mergeCell ref="C30:AB30"/>
    <mergeCell ref="AC30:AD30"/>
    <mergeCell ref="AE30:AF30"/>
    <mergeCell ref="AG30:AH30"/>
    <mergeCell ref="AI30:AJ30"/>
    <mergeCell ref="AU29:AV29"/>
    <mergeCell ref="AW29:AX29"/>
    <mergeCell ref="AY29:AZ29"/>
    <mergeCell ref="AW30:AX30"/>
    <mergeCell ref="AY30:AZ30"/>
    <mergeCell ref="AK30:AL30"/>
    <mergeCell ref="AM30:AN30"/>
    <mergeCell ref="AO30:AP30"/>
    <mergeCell ref="AQ30:AR30"/>
    <mergeCell ref="AS30:AT30"/>
    <mergeCell ref="AU30:AV30"/>
    <mergeCell ref="AW28:AX28"/>
    <mergeCell ref="AY28:AZ28"/>
    <mergeCell ref="BA28:BB28"/>
    <mergeCell ref="BC28:BD28"/>
    <mergeCell ref="BE28:BF28"/>
    <mergeCell ref="A29:B29"/>
    <mergeCell ref="C29:AB29"/>
    <mergeCell ref="AC29:AD29"/>
    <mergeCell ref="AE29:AF29"/>
    <mergeCell ref="AG29:AH29"/>
    <mergeCell ref="AK28:AL28"/>
    <mergeCell ref="AM28:AN28"/>
    <mergeCell ref="AO28:AP28"/>
    <mergeCell ref="AQ28:AR28"/>
    <mergeCell ref="AS28:AT28"/>
    <mergeCell ref="AU28:AV28"/>
    <mergeCell ref="A28:B28"/>
    <mergeCell ref="C28:AB28"/>
    <mergeCell ref="AC28:AD28"/>
    <mergeCell ref="AE28:AF28"/>
    <mergeCell ref="AG28:AH28"/>
    <mergeCell ref="AI28:AJ28"/>
    <mergeCell ref="BA29:BB29"/>
    <mergeCell ref="BC29:BD29"/>
    <mergeCell ref="AY27:AZ27"/>
    <mergeCell ref="BA27:BB27"/>
    <mergeCell ref="BC27:BD27"/>
    <mergeCell ref="BE27:BF27"/>
    <mergeCell ref="AI27:AJ27"/>
    <mergeCell ref="AK27:AL27"/>
    <mergeCell ref="AM27:AN27"/>
    <mergeCell ref="AO27:AP27"/>
    <mergeCell ref="AQ27:AR27"/>
    <mergeCell ref="AS27:AT27"/>
    <mergeCell ref="AW26:AX26"/>
    <mergeCell ref="AY26:AZ26"/>
    <mergeCell ref="BA26:BB26"/>
    <mergeCell ref="BC26:BD26"/>
    <mergeCell ref="BE26:BF26"/>
    <mergeCell ref="A27:B27"/>
    <mergeCell ref="C27:AB27"/>
    <mergeCell ref="AC27:AD27"/>
    <mergeCell ref="AE27:AF27"/>
    <mergeCell ref="AG27:AH27"/>
    <mergeCell ref="AK26:AL26"/>
    <mergeCell ref="AM26:AN26"/>
    <mergeCell ref="AO26:AP26"/>
    <mergeCell ref="AQ26:AR26"/>
    <mergeCell ref="AS26:AT26"/>
    <mergeCell ref="AU26:AV26"/>
    <mergeCell ref="A26:B26"/>
    <mergeCell ref="C26:AB26"/>
    <mergeCell ref="AC26:AD26"/>
    <mergeCell ref="AE26:AF26"/>
    <mergeCell ref="AG26:AH26"/>
    <mergeCell ref="AI26:AJ26"/>
    <mergeCell ref="AU27:AV27"/>
    <mergeCell ref="AW27:AX27"/>
    <mergeCell ref="AY25:AZ25"/>
    <mergeCell ref="BA25:BB25"/>
    <mergeCell ref="BC25:BD25"/>
    <mergeCell ref="BE25:BF25"/>
    <mergeCell ref="AI25:AJ25"/>
    <mergeCell ref="AK25:AL25"/>
    <mergeCell ref="AM25:AN25"/>
    <mergeCell ref="AO25:AP25"/>
    <mergeCell ref="AQ25:AR25"/>
    <mergeCell ref="AS25:AT25"/>
    <mergeCell ref="AW24:AX24"/>
    <mergeCell ref="AY24:AZ24"/>
    <mergeCell ref="BA24:BB24"/>
    <mergeCell ref="BC24:BD24"/>
    <mergeCell ref="BE24:BF24"/>
    <mergeCell ref="A25:B25"/>
    <mergeCell ref="C25:AB25"/>
    <mergeCell ref="AC25:AD25"/>
    <mergeCell ref="AE25:AF25"/>
    <mergeCell ref="AG25:AH25"/>
    <mergeCell ref="AK24:AL24"/>
    <mergeCell ref="AM24:AN24"/>
    <mergeCell ref="AO24:AP24"/>
    <mergeCell ref="AQ24:AR24"/>
    <mergeCell ref="AS24:AT24"/>
    <mergeCell ref="AU24:AV24"/>
    <mergeCell ref="A24:B24"/>
    <mergeCell ref="C24:AB24"/>
    <mergeCell ref="AC24:AD24"/>
    <mergeCell ref="AE24:AF24"/>
    <mergeCell ref="AG24:AH24"/>
    <mergeCell ref="AI24:AJ24"/>
    <mergeCell ref="AU25:AV25"/>
    <mergeCell ref="AW25:AX25"/>
    <mergeCell ref="AY23:AZ23"/>
    <mergeCell ref="BA23:BB23"/>
    <mergeCell ref="BC23:BD23"/>
    <mergeCell ref="BE23:BF23"/>
    <mergeCell ref="AI23:AJ23"/>
    <mergeCell ref="AK23:AL23"/>
    <mergeCell ref="AM23:AN23"/>
    <mergeCell ref="AO23:AP23"/>
    <mergeCell ref="AQ23:AR23"/>
    <mergeCell ref="AS23:AT23"/>
    <mergeCell ref="AW22:AX22"/>
    <mergeCell ref="AY22:AZ22"/>
    <mergeCell ref="BA22:BB22"/>
    <mergeCell ref="BC22:BD22"/>
    <mergeCell ref="BE22:BF22"/>
    <mergeCell ref="A23:B23"/>
    <mergeCell ref="C23:AB23"/>
    <mergeCell ref="AC23:AD23"/>
    <mergeCell ref="AE23:AF23"/>
    <mergeCell ref="AG23:AH23"/>
    <mergeCell ref="AK22:AL22"/>
    <mergeCell ref="AM22:AN22"/>
    <mergeCell ref="AO22:AP22"/>
    <mergeCell ref="AQ22:AR22"/>
    <mergeCell ref="AS22:AT22"/>
    <mergeCell ref="AU22:AV22"/>
    <mergeCell ref="A22:B22"/>
    <mergeCell ref="C22:AB22"/>
    <mergeCell ref="AC22:AD22"/>
    <mergeCell ref="AE22:AF22"/>
    <mergeCell ref="AG22:AH22"/>
    <mergeCell ref="AI22:AJ22"/>
    <mergeCell ref="AU23:AV23"/>
    <mergeCell ref="AW23:AX23"/>
    <mergeCell ref="AY21:AZ21"/>
    <mergeCell ref="BA21:BB21"/>
    <mergeCell ref="BC21:BD21"/>
    <mergeCell ref="BE21:BF21"/>
    <mergeCell ref="AI21:AJ21"/>
    <mergeCell ref="AK21:AL21"/>
    <mergeCell ref="AM21:AN21"/>
    <mergeCell ref="AO21:AP21"/>
    <mergeCell ref="AQ21:AR21"/>
    <mergeCell ref="AS21:AT21"/>
    <mergeCell ref="AW20:AX20"/>
    <mergeCell ref="AY20:AZ20"/>
    <mergeCell ref="BA20:BB20"/>
    <mergeCell ref="BC20:BD20"/>
    <mergeCell ref="BE20:BF20"/>
    <mergeCell ref="A21:B21"/>
    <mergeCell ref="C21:AB21"/>
    <mergeCell ref="AC21:AD21"/>
    <mergeCell ref="AE21:AF21"/>
    <mergeCell ref="AG21:AH21"/>
    <mergeCell ref="AK20:AL20"/>
    <mergeCell ref="AM20:AN20"/>
    <mergeCell ref="AO20:AP20"/>
    <mergeCell ref="AQ20:AR20"/>
    <mergeCell ref="AS20:AT20"/>
    <mergeCell ref="AU20:AV20"/>
    <mergeCell ref="A20:B20"/>
    <mergeCell ref="C20:AB20"/>
    <mergeCell ref="AC20:AD20"/>
    <mergeCell ref="AE20:AF20"/>
    <mergeCell ref="AG20:AH20"/>
    <mergeCell ref="AI20:AJ20"/>
    <mergeCell ref="AU21:AV21"/>
    <mergeCell ref="AW21:AX21"/>
    <mergeCell ref="AU19:AV19"/>
    <mergeCell ref="AW19:AX19"/>
    <mergeCell ref="AY19:AZ19"/>
    <mergeCell ref="BA19:BB19"/>
    <mergeCell ref="BC19:BD19"/>
    <mergeCell ref="BE19:BF19"/>
    <mergeCell ref="AI19:AJ19"/>
    <mergeCell ref="AK19:AL19"/>
    <mergeCell ref="AM19:AN19"/>
    <mergeCell ref="AO19:AP19"/>
    <mergeCell ref="AQ19:AR19"/>
    <mergeCell ref="AS19:AT19"/>
    <mergeCell ref="A19:B19"/>
    <mergeCell ref="C19:AB19"/>
    <mergeCell ref="AC19:AD19"/>
    <mergeCell ref="AE19:AF19"/>
    <mergeCell ref="AG19:AH19"/>
    <mergeCell ref="AK18:AL18"/>
    <mergeCell ref="AM18:AN18"/>
    <mergeCell ref="AO18:AP18"/>
    <mergeCell ref="AQ18:AR18"/>
    <mergeCell ref="BC17:BD17"/>
    <mergeCell ref="BE17:BF17"/>
    <mergeCell ref="A18:B18"/>
    <mergeCell ref="C18:AB18"/>
    <mergeCell ref="AC18:AD18"/>
    <mergeCell ref="AE18:AF18"/>
    <mergeCell ref="AG18:AH18"/>
    <mergeCell ref="AI18:AJ18"/>
    <mergeCell ref="AM17:AN17"/>
    <mergeCell ref="AO17:AP17"/>
    <mergeCell ref="AQ17:AR17"/>
    <mergeCell ref="AS17:AT17"/>
    <mergeCell ref="AU17:AV17"/>
    <mergeCell ref="AW17:AX17"/>
    <mergeCell ref="AW18:AX18"/>
    <mergeCell ref="AY18:AZ18"/>
    <mergeCell ref="BA18:BB18"/>
    <mergeCell ref="BC18:BD18"/>
    <mergeCell ref="BE18:BF18"/>
    <mergeCell ref="AS18:AT18"/>
    <mergeCell ref="AU18:AV18"/>
    <mergeCell ref="AW16:AX16"/>
    <mergeCell ref="AY16:AZ16"/>
    <mergeCell ref="BA16:BB16"/>
    <mergeCell ref="BC16:BD16"/>
    <mergeCell ref="BE16:BF16"/>
    <mergeCell ref="A17:B17"/>
    <mergeCell ref="AE17:AF17"/>
    <mergeCell ref="AG17:AH17"/>
    <mergeCell ref="AI17:AJ17"/>
    <mergeCell ref="AK17:AL17"/>
    <mergeCell ref="AK16:AL16"/>
    <mergeCell ref="AM16:AN16"/>
    <mergeCell ref="AO16:AP16"/>
    <mergeCell ref="AQ16:AR16"/>
    <mergeCell ref="AS16:AT16"/>
    <mergeCell ref="AU16:AV16"/>
    <mergeCell ref="A16:B16"/>
    <mergeCell ref="C16:AB16"/>
    <mergeCell ref="AC16:AD16"/>
    <mergeCell ref="AE16:AF16"/>
    <mergeCell ref="AG16:AH16"/>
    <mergeCell ref="AI16:AJ16"/>
    <mergeCell ref="AY17:AZ17"/>
    <mergeCell ref="BA17:BB17"/>
    <mergeCell ref="AY15:AZ15"/>
    <mergeCell ref="BA15:BB15"/>
    <mergeCell ref="BC15:BD15"/>
    <mergeCell ref="BE15:BF15"/>
    <mergeCell ref="AI15:AJ15"/>
    <mergeCell ref="AK15:AL15"/>
    <mergeCell ref="AM15:AN15"/>
    <mergeCell ref="AO15:AP15"/>
    <mergeCell ref="AQ15:AR15"/>
    <mergeCell ref="AS15:AT15"/>
    <mergeCell ref="AW14:AX14"/>
    <mergeCell ref="AY14:AZ14"/>
    <mergeCell ref="BA14:BB14"/>
    <mergeCell ref="BC14:BD14"/>
    <mergeCell ref="BE14:BF14"/>
    <mergeCell ref="A15:B15"/>
    <mergeCell ref="C15:AB15"/>
    <mergeCell ref="AC15:AD15"/>
    <mergeCell ref="AE15:AF15"/>
    <mergeCell ref="AG15:AH15"/>
    <mergeCell ref="AK14:AL14"/>
    <mergeCell ref="AM14:AN14"/>
    <mergeCell ref="AO14:AP14"/>
    <mergeCell ref="AQ14:AR14"/>
    <mergeCell ref="AS14:AT14"/>
    <mergeCell ref="AU14:AV14"/>
    <mergeCell ref="A14:B14"/>
    <mergeCell ref="C14:AB14"/>
    <mergeCell ref="AC14:AD14"/>
    <mergeCell ref="AE14:AF14"/>
    <mergeCell ref="AG14:AH14"/>
    <mergeCell ref="AI14:AJ14"/>
    <mergeCell ref="AU15:AV15"/>
    <mergeCell ref="AW15:AX15"/>
    <mergeCell ref="AY13:AZ13"/>
    <mergeCell ref="BA13:BB13"/>
    <mergeCell ref="BC13:BD13"/>
    <mergeCell ref="BE13:BF13"/>
    <mergeCell ref="AI13:AJ13"/>
    <mergeCell ref="AK13:AL13"/>
    <mergeCell ref="AM13:AN13"/>
    <mergeCell ref="AO13:AP13"/>
    <mergeCell ref="AQ13:AR13"/>
    <mergeCell ref="AS13:AT13"/>
    <mergeCell ref="AW12:AX12"/>
    <mergeCell ref="AY12:AZ12"/>
    <mergeCell ref="BA12:BB12"/>
    <mergeCell ref="BC12:BD12"/>
    <mergeCell ref="BE12:BF12"/>
    <mergeCell ref="A13:B13"/>
    <mergeCell ref="C13:AB13"/>
    <mergeCell ref="AC13:AD13"/>
    <mergeCell ref="AE13:AF13"/>
    <mergeCell ref="AG13:AH13"/>
    <mergeCell ref="AK12:AL12"/>
    <mergeCell ref="AM12:AN12"/>
    <mergeCell ref="AO12:AP12"/>
    <mergeCell ref="AQ12:AR12"/>
    <mergeCell ref="AS12:AT12"/>
    <mergeCell ref="AU12:AV12"/>
    <mergeCell ref="A12:B12"/>
    <mergeCell ref="C12:AB12"/>
    <mergeCell ref="AC12:AD12"/>
    <mergeCell ref="AE12:AF12"/>
    <mergeCell ref="AG12:AH12"/>
    <mergeCell ref="AI12:AJ12"/>
    <mergeCell ref="AU13:AV13"/>
    <mergeCell ref="AW13:AX13"/>
    <mergeCell ref="AY11:AZ11"/>
    <mergeCell ref="BA11:BB11"/>
    <mergeCell ref="BC11:BD11"/>
    <mergeCell ref="BE11:BF11"/>
    <mergeCell ref="AI11:AJ11"/>
    <mergeCell ref="AK11:AL11"/>
    <mergeCell ref="AM11:AN11"/>
    <mergeCell ref="AO11:AP11"/>
    <mergeCell ref="AQ11:AR11"/>
    <mergeCell ref="AS11:AT11"/>
    <mergeCell ref="AW10:AX10"/>
    <mergeCell ref="AY10:AZ10"/>
    <mergeCell ref="BA10:BB10"/>
    <mergeCell ref="BC10:BD10"/>
    <mergeCell ref="BE10:BF10"/>
    <mergeCell ref="A11:B11"/>
    <mergeCell ref="C11:AB11"/>
    <mergeCell ref="AC11:AD11"/>
    <mergeCell ref="AE11:AF11"/>
    <mergeCell ref="AG11:AH11"/>
    <mergeCell ref="AK10:AL10"/>
    <mergeCell ref="AM10:AN10"/>
    <mergeCell ref="AO10:AP10"/>
    <mergeCell ref="AQ10:AR10"/>
    <mergeCell ref="AS10:AT10"/>
    <mergeCell ref="AU10:AV10"/>
    <mergeCell ref="A10:B10"/>
    <mergeCell ref="C10:AB10"/>
    <mergeCell ref="AC10:AD10"/>
    <mergeCell ref="AE10:AF10"/>
    <mergeCell ref="AG10:AH10"/>
    <mergeCell ref="AI10:AJ10"/>
    <mergeCell ref="AU11:AV11"/>
    <mergeCell ref="AW11:AX11"/>
    <mergeCell ref="AU9:AV9"/>
    <mergeCell ref="AW9:AX9"/>
    <mergeCell ref="AY9:AZ9"/>
    <mergeCell ref="BA9:BB9"/>
    <mergeCell ref="BC9:BD9"/>
    <mergeCell ref="BE9:BF9"/>
    <mergeCell ref="AI9:AJ9"/>
    <mergeCell ref="AK9:AL9"/>
    <mergeCell ref="AM9:AN9"/>
    <mergeCell ref="AO9:AP9"/>
    <mergeCell ref="AQ9:AR9"/>
    <mergeCell ref="AS9:AT9"/>
    <mergeCell ref="A9:B9"/>
    <mergeCell ref="C9:AB9"/>
    <mergeCell ref="AC9:AD9"/>
    <mergeCell ref="AE9:AF9"/>
    <mergeCell ref="AG9:AH9"/>
    <mergeCell ref="AK8:AL8"/>
    <mergeCell ref="AM8:AN8"/>
    <mergeCell ref="AO8:AP8"/>
    <mergeCell ref="AQ8:AR8"/>
    <mergeCell ref="AW8:AX8"/>
    <mergeCell ref="AY8:AZ8"/>
    <mergeCell ref="BA8:BB8"/>
    <mergeCell ref="BC8:BD8"/>
    <mergeCell ref="BE8:BF8"/>
    <mergeCell ref="AS8:AT8"/>
    <mergeCell ref="AU8:AV8"/>
    <mergeCell ref="A7:B7"/>
    <mergeCell ref="C7:AB7"/>
    <mergeCell ref="AC7:AD7"/>
    <mergeCell ref="A8:B8"/>
    <mergeCell ref="C8:AB8"/>
    <mergeCell ref="AC8:AD8"/>
    <mergeCell ref="AE8:AF8"/>
    <mergeCell ref="AG8:AH8"/>
    <mergeCell ref="AI8:AJ8"/>
    <mergeCell ref="AM7:AN7"/>
    <mergeCell ref="AO7:AP7"/>
    <mergeCell ref="AQ7:AR7"/>
    <mergeCell ref="AE7:AF7"/>
    <mergeCell ref="AG7:AH7"/>
    <mergeCell ref="AI7:AJ7"/>
    <mergeCell ref="AK7:AL7"/>
    <mergeCell ref="AY7:AZ7"/>
    <mergeCell ref="BA7:BB7"/>
    <mergeCell ref="BG5:BG6"/>
    <mergeCell ref="AG6:AH6"/>
    <mergeCell ref="AI6:AJ6"/>
    <mergeCell ref="AK6:AL6"/>
    <mergeCell ref="AM6:AN6"/>
    <mergeCell ref="AO6:AP6"/>
    <mergeCell ref="AQ6:AR6"/>
    <mergeCell ref="AS6:AT6"/>
    <mergeCell ref="AU6:AV6"/>
    <mergeCell ref="AW6:AX6"/>
    <mergeCell ref="AY6:AZ6"/>
    <mergeCell ref="BA6:BB6"/>
    <mergeCell ref="BC6:BD6"/>
    <mergeCell ref="BC7:BD7"/>
    <mergeCell ref="BE7:BF7"/>
    <mergeCell ref="AS7:AT7"/>
    <mergeCell ref="AU7:AV7"/>
    <mergeCell ref="AW7:AX7"/>
    <mergeCell ref="A1:BF1"/>
    <mergeCell ref="A2:BF2"/>
    <mergeCell ref="A3:BF3"/>
    <mergeCell ref="A4:BF4"/>
    <mergeCell ref="A5:B6"/>
    <mergeCell ref="C5:AB6"/>
    <mergeCell ref="AC5:AD6"/>
    <mergeCell ref="AE5:AF6"/>
    <mergeCell ref="AG5:BD5"/>
    <mergeCell ref="BE5:BF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57" fitToHeight="0" orientation="landscape" r:id="rId1"/>
  <headerFooter alignWithMargins="0">
    <oddFooter>&amp;P. oldal, összesen: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2" tint="-9.9978637043366805E-2"/>
  </sheetPr>
  <dimension ref="A1:R32"/>
  <sheetViews>
    <sheetView view="pageBreakPreview" zoomScaleNormal="100" zoomScaleSheetLayoutView="100" workbookViewId="0">
      <selection activeCell="N39" sqref="N39"/>
    </sheetView>
  </sheetViews>
  <sheetFormatPr defaultRowHeight="12.75" x14ac:dyDescent="0.2"/>
  <cols>
    <col min="1" max="1" width="3.28515625" customWidth="1"/>
    <col min="2" max="2" width="28.85546875" customWidth="1"/>
    <col min="3" max="3" width="10.85546875" customWidth="1"/>
    <col min="4" max="4" width="10.28515625" customWidth="1"/>
    <col min="5" max="5" width="10.42578125" customWidth="1"/>
    <col min="6" max="6" width="10.85546875" customWidth="1"/>
    <col min="7" max="7" width="10.28515625" customWidth="1"/>
    <col min="8" max="8" width="10.42578125" customWidth="1"/>
    <col min="9" max="9" width="9.85546875" customWidth="1"/>
    <col min="10" max="10" width="10.42578125" customWidth="1"/>
    <col min="11" max="11" width="11.28515625" customWidth="1"/>
    <col min="12" max="12" width="9.85546875" customWidth="1"/>
    <col min="13" max="13" width="9.7109375" customWidth="1"/>
    <col min="14" max="14" width="10.28515625" customWidth="1"/>
    <col min="15" max="15" width="10.5703125" customWidth="1"/>
    <col min="16" max="16" width="11.140625" bestFit="1" customWidth="1"/>
    <col min="17" max="17" width="10.7109375" bestFit="1" customWidth="1"/>
    <col min="18" max="18" width="11.140625" bestFit="1" customWidth="1"/>
  </cols>
  <sheetData>
    <row r="1" spans="1:18" ht="13.5" thickBot="1" x14ac:dyDescent="0.25">
      <c r="A1" s="916" t="s">
        <v>1013</v>
      </c>
      <c r="B1" s="916"/>
      <c r="C1" s="916"/>
      <c r="D1" s="916"/>
    </row>
    <row r="2" spans="1:18" ht="18.75" thickTop="1" x14ac:dyDescent="0.25">
      <c r="A2" s="135"/>
      <c r="B2" s="1022" t="s">
        <v>829</v>
      </c>
      <c r="C2" s="1023"/>
      <c r="D2" s="1023"/>
      <c r="E2" s="1023"/>
      <c r="F2" s="1023"/>
      <c r="G2" s="1023"/>
      <c r="H2" s="1023"/>
      <c r="I2" s="1023"/>
      <c r="J2" s="1023"/>
      <c r="K2" s="1023"/>
      <c r="L2" s="1023"/>
      <c r="M2" s="1023"/>
      <c r="N2" s="1023"/>
      <c r="O2" s="1024"/>
    </row>
    <row r="3" spans="1:18" ht="14.25" x14ac:dyDescent="0.2">
      <c r="B3" s="1025" t="s">
        <v>951</v>
      </c>
      <c r="C3" s="1026"/>
      <c r="D3" s="1026"/>
      <c r="E3" s="1026"/>
      <c r="F3" s="1026"/>
      <c r="G3" s="1026"/>
      <c r="H3" s="1026"/>
      <c r="I3" s="1026"/>
      <c r="J3" s="1026"/>
      <c r="K3" s="1026"/>
      <c r="L3" s="1026"/>
      <c r="M3" s="1026"/>
      <c r="N3" s="1026"/>
      <c r="O3" s="1027"/>
    </row>
    <row r="4" spans="1:18" ht="13.5" thickBot="1" x14ac:dyDescent="0.25">
      <c r="B4" s="1028" t="s">
        <v>763</v>
      </c>
      <c r="C4" s="1029"/>
      <c r="D4" s="1029"/>
      <c r="E4" s="1029"/>
      <c r="F4" s="1029"/>
      <c r="G4" s="1029"/>
      <c r="H4" s="1029"/>
      <c r="I4" s="1029"/>
      <c r="J4" s="1029"/>
      <c r="K4" s="1029"/>
      <c r="L4" s="1029"/>
      <c r="M4" s="1029"/>
      <c r="N4" s="1029"/>
      <c r="O4" s="1030"/>
    </row>
    <row r="5" spans="1:18" ht="13.5" thickTop="1" x14ac:dyDescent="0.2">
      <c r="B5" s="122" t="s">
        <v>830</v>
      </c>
      <c r="C5" s="123" t="s">
        <v>831</v>
      </c>
      <c r="D5" s="123" t="s">
        <v>832</v>
      </c>
      <c r="E5" s="123" t="s">
        <v>833</v>
      </c>
      <c r="F5" s="123" t="s">
        <v>834</v>
      </c>
      <c r="G5" s="123" t="s">
        <v>835</v>
      </c>
      <c r="H5" s="123" t="s">
        <v>836</v>
      </c>
      <c r="I5" s="123" t="s">
        <v>837</v>
      </c>
      <c r="J5" s="123" t="s">
        <v>838</v>
      </c>
      <c r="K5" s="123" t="s">
        <v>839</v>
      </c>
      <c r="L5" s="123" t="s">
        <v>840</v>
      </c>
      <c r="M5" s="123" t="s">
        <v>841</v>
      </c>
      <c r="N5" s="124" t="s">
        <v>842</v>
      </c>
      <c r="O5" s="125"/>
      <c r="P5" s="204" t="s">
        <v>888</v>
      </c>
      <c r="Q5" s="179"/>
    </row>
    <row r="6" spans="1:18" x14ac:dyDescent="0.2">
      <c r="B6" s="126" t="s">
        <v>843</v>
      </c>
      <c r="C6" s="127">
        <v>10906049</v>
      </c>
      <c r="D6" s="127">
        <f t="shared" ref="D6:M6" si="0">SUM(C6)</f>
        <v>10906049</v>
      </c>
      <c r="E6" s="127">
        <f t="shared" si="0"/>
        <v>10906049</v>
      </c>
      <c r="F6" s="127">
        <f t="shared" si="0"/>
        <v>10906049</v>
      </c>
      <c r="G6" s="127">
        <f t="shared" si="0"/>
        <v>10906049</v>
      </c>
      <c r="H6" s="127">
        <f t="shared" si="0"/>
        <v>10906049</v>
      </c>
      <c r="I6" s="127">
        <f t="shared" si="0"/>
        <v>10906049</v>
      </c>
      <c r="J6" s="127">
        <f t="shared" si="0"/>
        <v>10906049</v>
      </c>
      <c r="K6" s="127">
        <f t="shared" si="0"/>
        <v>10906049</v>
      </c>
      <c r="L6" s="127">
        <f t="shared" si="0"/>
        <v>10906049</v>
      </c>
      <c r="M6" s="127">
        <f t="shared" si="0"/>
        <v>10906049</v>
      </c>
      <c r="N6" s="127">
        <v>10906047</v>
      </c>
      <c r="O6" s="128">
        <f>SUM('02'!AJ8:AN8)</f>
        <v>130872586</v>
      </c>
      <c r="P6" s="202">
        <f>SUM(C6:N6)</f>
        <v>130872586</v>
      </c>
      <c r="Q6" s="180">
        <f>SUM(O6,-P6)</f>
        <v>0</v>
      </c>
    </row>
    <row r="7" spans="1:18" x14ac:dyDescent="0.2">
      <c r="B7" s="126" t="s">
        <v>844</v>
      </c>
      <c r="C7" s="127">
        <v>0</v>
      </c>
      <c r="D7" s="127">
        <v>0</v>
      </c>
      <c r="E7" s="127">
        <v>0</v>
      </c>
      <c r="F7" s="127">
        <v>0</v>
      </c>
      <c r="G7" s="127">
        <v>0</v>
      </c>
      <c r="H7" s="127">
        <v>0</v>
      </c>
      <c r="I7" s="127">
        <v>0</v>
      </c>
      <c r="J7" s="127">
        <v>0</v>
      </c>
      <c r="K7" s="127">
        <v>0</v>
      </c>
      <c r="L7" s="127">
        <v>0</v>
      </c>
      <c r="M7" s="127">
        <v>0</v>
      </c>
      <c r="N7" s="129">
        <v>0</v>
      </c>
      <c r="O7" s="128">
        <f>SUM('02'!AJ9:AN9)</f>
        <v>0</v>
      </c>
      <c r="P7" s="202">
        <f>SUM(C7:N7)</f>
        <v>0</v>
      </c>
      <c r="Q7" s="179"/>
    </row>
    <row r="8" spans="1:18" x14ac:dyDescent="0.2">
      <c r="B8" s="126" t="s">
        <v>845</v>
      </c>
      <c r="C8" s="127">
        <v>3295118</v>
      </c>
      <c r="D8" s="127">
        <f t="shared" ref="D8:M8" si="1">SUM(C8)</f>
        <v>3295118</v>
      </c>
      <c r="E8" s="127">
        <f t="shared" si="1"/>
        <v>3295118</v>
      </c>
      <c r="F8" s="127">
        <f t="shared" si="1"/>
        <v>3295118</v>
      </c>
      <c r="G8" s="127">
        <f t="shared" si="1"/>
        <v>3295118</v>
      </c>
      <c r="H8" s="127">
        <f t="shared" si="1"/>
        <v>3295118</v>
      </c>
      <c r="I8" s="127">
        <f t="shared" si="1"/>
        <v>3295118</v>
      </c>
      <c r="J8" s="127">
        <f t="shared" si="1"/>
        <v>3295118</v>
      </c>
      <c r="K8" s="127">
        <f t="shared" si="1"/>
        <v>3295118</v>
      </c>
      <c r="L8" s="127">
        <f t="shared" si="1"/>
        <v>3295118</v>
      </c>
      <c r="M8" s="127">
        <f t="shared" si="1"/>
        <v>3295118</v>
      </c>
      <c r="N8" s="127">
        <v>3295116</v>
      </c>
      <c r="O8" s="128">
        <f>SUM('02'!AJ10:AN10)</f>
        <v>39541414</v>
      </c>
      <c r="P8" s="202">
        <f>SUM(C8:N8)</f>
        <v>39541414</v>
      </c>
      <c r="Q8" s="180">
        <f>SUM(O8,-P8)</f>
        <v>0</v>
      </c>
    </row>
    <row r="9" spans="1:18" x14ac:dyDescent="0.2">
      <c r="B9" s="126" t="s">
        <v>846</v>
      </c>
      <c r="C9" s="127">
        <v>1032207</v>
      </c>
      <c r="D9" s="127">
        <f t="shared" ref="D9:M9" si="2">SUM(C9)</f>
        <v>1032207</v>
      </c>
      <c r="E9" s="127">
        <f t="shared" si="2"/>
        <v>1032207</v>
      </c>
      <c r="F9" s="127">
        <f t="shared" si="2"/>
        <v>1032207</v>
      </c>
      <c r="G9" s="127">
        <f t="shared" si="2"/>
        <v>1032207</v>
      </c>
      <c r="H9" s="127">
        <f t="shared" si="2"/>
        <v>1032207</v>
      </c>
      <c r="I9" s="127">
        <f t="shared" si="2"/>
        <v>1032207</v>
      </c>
      <c r="J9" s="127">
        <f t="shared" si="2"/>
        <v>1032207</v>
      </c>
      <c r="K9" s="127">
        <f t="shared" si="2"/>
        <v>1032207</v>
      </c>
      <c r="L9" s="127">
        <f t="shared" si="2"/>
        <v>1032207</v>
      </c>
      <c r="M9" s="127">
        <f t="shared" si="2"/>
        <v>1032207</v>
      </c>
      <c r="N9" s="127">
        <v>1032227</v>
      </c>
      <c r="O9" s="128">
        <f>SUM('02'!AJ11:AN11)</f>
        <v>12386504</v>
      </c>
      <c r="P9" s="202">
        <f>SUM(C9:N9)</f>
        <v>12386504</v>
      </c>
      <c r="Q9" s="180"/>
    </row>
    <row r="10" spans="1:18" x14ac:dyDescent="0.2">
      <c r="B10" s="126" t="s">
        <v>847</v>
      </c>
      <c r="C10" s="127">
        <v>0</v>
      </c>
      <c r="D10" s="127">
        <v>0</v>
      </c>
      <c r="E10" s="127">
        <v>0</v>
      </c>
      <c r="F10" s="127">
        <v>0</v>
      </c>
      <c r="G10" s="127">
        <v>0</v>
      </c>
      <c r="H10" s="127">
        <v>0</v>
      </c>
      <c r="I10" s="127">
        <v>0</v>
      </c>
      <c r="J10" s="127">
        <v>0</v>
      </c>
      <c r="K10" s="127">
        <v>0</v>
      </c>
      <c r="L10" s="127">
        <v>0</v>
      </c>
      <c r="M10" s="127">
        <v>0</v>
      </c>
      <c r="N10" s="129">
        <v>0</v>
      </c>
      <c r="O10" s="128">
        <f>SUM('02'!AJ12:AN12)</f>
        <v>163400</v>
      </c>
      <c r="P10" s="202">
        <f>SUM(N10)</f>
        <v>0</v>
      </c>
      <c r="Q10" s="179"/>
    </row>
    <row r="11" spans="1:18" x14ac:dyDescent="0.2">
      <c r="B11" s="126" t="s">
        <v>848</v>
      </c>
      <c r="C11" s="127">
        <v>0</v>
      </c>
      <c r="D11" s="127">
        <v>0</v>
      </c>
      <c r="E11" s="127">
        <v>0</v>
      </c>
      <c r="F11" s="127">
        <v>0</v>
      </c>
      <c r="G11" s="127">
        <v>0</v>
      </c>
      <c r="H11" s="127">
        <v>0</v>
      </c>
      <c r="I11" s="127">
        <v>0</v>
      </c>
      <c r="J11" s="127">
        <v>0</v>
      </c>
      <c r="K11" s="127">
        <v>0</v>
      </c>
      <c r="L11" s="127">
        <v>0</v>
      </c>
      <c r="M11" s="127">
        <v>0</v>
      </c>
      <c r="N11" s="129">
        <v>0</v>
      </c>
      <c r="O11" s="128">
        <v>0</v>
      </c>
      <c r="P11" s="202">
        <f>SUM('03'!AE97:AH97,-O11)</f>
        <v>0</v>
      </c>
      <c r="Q11" s="179"/>
    </row>
    <row r="12" spans="1:18" ht="13.5" thickBot="1" x14ac:dyDescent="0.25">
      <c r="B12" s="126" t="s">
        <v>849</v>
      </c>
      <c r="C12" s="127">
        <v>0</v>
      </c>
      <c r="D12" s="127">
        <v>0</v>
      </c>
      <c r="E12" s="127">
        <v>0</v>
      </c>
      <c r="F12" s="127">
        <v>0</v>
      </c>
      <c r="G12" s="127">
        <v>0</v>
      </c>
      <c r="H12" s="127">
        <v>0</v>
      </c>
      <c r="I12" s="127">
        <v>0</v>
      </c>
      <c r="J12" s="127">
        <v>0</v>
      </c>
      <c r="K12" s="127">
        <v>0</v>
      </c>
      <c r="L12" s="127">
        <v>0</v>
      </c>
      <c r="M12" s="127">
        <v>0</v>
      </c>
      <c r="N12" s="129">
        <v>0</v>
      </c>
      <c r="O12" s="128">
        <f>SUM('03'!AI104:AL104)</f>
        <v>0</v>
      </c>
      <c r="P12" s="202">
        <f>SUM('03'!AE104:AH104,-O12)</f>
        <v>0</v>
      </c>
      <c r="Q12" s="179"/>
    </row>
    <row r="13" spans="1:18" ht="14.25" thickTop="1" thickBot="1" x14ac:dyDescent="0.25">
      <c r="B13" s="137" t="s">
        <v>850</v>
      </c>
      <c r="C13" s="138">
        <f>SUM(C6:C12)</f>
        <v>15233374</v>
      </c>
      <c r="D13" s="138">
        <f>SUM(D6:D12)</f>
        <v>15233374</v>
      </c>
      <c r="E13" s="138">
        <f t="shared" ref="E13:L13" si="3">SUM(E6:E12)</f>
        <v>15233374</v>
      </c>
      <c r="F13" s="138">
        <f t="shared" si="3"/>
        <v>15233374</v>
      </c>
      <c r="G13" s="138">
        <f t="shared" si="3"/>
        <v>15233374</v>
      </c>
      <c r="H13" s="138">
        <f t="shared" si="3"/>
        <v>15233374</v>
      </c>
      <c r="I13" s="138">
        <f t="shared" si="3"/>
        <v>15233374</v>
      </c>
      <c r="J13" s="138">
        <f t="shared" si="3"/>
        <v>15233374</v>
      </c>
      <c r="K13" s="138">
        <f t="shared" si="3"/>
        <v>15233374</v>
      </c>
      <c r="L13" s="138">
        <f t="shared" si="3"/>
        <v>15233374</v>
      </c>
      <c r="M13" s="138">
        <f>SUM(M6:M12)</f>
        <v>15233374</v>
      </c>
      <c r="N13" s="139">
        <f>SUM(N6:N12)</f>
        <v>15233390</v>
      </c>
      <c r="O13" s="130">
        <f>SUM(O6:O12)</f>
        <v>182963904</v>
      </c>
      <c r="P13" s="203"/>
      <c r="Q13" s="179"/>
      <c r="R13" s="136"/>
    </row>
    <row r="14" spans="1:18" ht="13.5" thickTop="1" x14ac:dyDescent="0.2">
      <c r="B14" s="126" t="s">
        <v>851</v>
      </c>
      <c r="C14" s="127">
        <v>3502143</v>
      </c>
      <c r="D14" s="127">
        <f t="shared" ref="D14:M14" si="4">SUM(C14)</f>
        <v>3502143</v>
      </c>
      <c r="E14" s="127">
        <f t="shared" si="4"/>
        <v>3502143</v>
      </c>
      <c r="F14" s="127">
        <f t="shared" si="4"/>
        <v>3502143</v>
      </c>
      <c r="G14" s="127">
        <f t="shared" si="4"/>
        <v>3502143</v>
      </c>
      <c r="H14" s="127">
        <f t="shared" si="4"/>
        <v>3502143</v>
      </c>
      <c r="I14" s="127">
        <f t="shared" si="4"/>
        <v>3502143</v>
      </c>
      <c r="J14" s="127">
        <f t="shared" si="4"/>
        <v>3502143</v>
      </c>
      <c r="K14" s="127">
        <f t="shared" si="4"/>
        <v>3502143</v>
      </c>
      <c r="L14" s="127">
        <f t="shared" si="4"/>
        <v>3502143</v>
      </c>
      <c r="M14" s="127">
        <f t="shared" si="4"/>
        <v>3502143</v>
      </c>
      <c r="N14" s="127">
        <v>3490135</v>
      </c>
      <c r="O14" s="128">
        <f>SUM('02'!AJ20:AN20)</f>
        <v>42013708</v>
      </c>
      <c r="P14" s="202">
        <f>SUM(C14:N14)</f>
        <v>42013708</v>
      </c>
      <c r="Q14" s="180">
        <f t="shared" ref="Q14:Q20" si="5">SUM(O14,-P14)</f>
        <v>0</v>
      </c>
    </row>
    <row r="15" spans="1:18" x14ac:dyDescent="0.2">
      <c r="B15" s="126" t="s">
        <v>852</v>
      </c>
      <c r="C15" s="127">
        <v>470397</v>
      </c>
      <c r="D15" s="127">
        <f t="shared" ref="D15:G16" si="6">SUM(C15)</f>
        <v>470397</v>
      </c>
      <c r="E15" s="127">
        <f t="shared" si="6"/>
        <v>470397</v>
      </c>
      <c r="F15" s="127">
        <f t="shared" si="6"/>
        <v>470397</v>
      </c>
      <c r="G15" s="127">
        <f t="shared" si="6"/>
        <v>470397</v>
      </c>
      <c r="H15" s="127">
        <f>SUM(F15)</f>
        <v>470397</v>
      </c>
      <c r="I15" s="127">
        <f t="shared" ref="I15:L16" si="7">SUM(H15)</f>
        <v>470397</v>
      </c>
      <c r="J15" s="127">
        <f t="shared" si="7"/>
        <v>470397</v>
      </c>
      <c r="K15" s="127">
        <f t="shared" si="7"/>
        <v>470397</v>
      </c>
      <c r="L15" s="127">
        <f t="shared" si="7"/>
        <v>470397</v>
      </c>
      <c r="M15" s="127">
        <f>SUM(K15)</f>
        <v>470397</v>
      </c>
      <c r="N15" s="127">
        <v>470402</v>
      </c>
      <c r="O15" s="128">
        <f>SUM('02'!AJ21:AN21)</f>
        <v>5644769</v>
      </c>
      <c r="P15" s="202">
        <f>SUM(C15:N15)</f>
        <v>5644769</v>
      </c>
      <c r="Q15" s="180">
        <f t="shared" si="5"/>
        <v>0</v>
      </c>
    </row>
    <row r="16" spans="1:18" x14ac:dyDescent="0.2">
      <c r="B16" s="126" t="s">
        <v>853</v>
      </c>
      <c r="C16" s="127">
        <v>3683591</v>
      </c>
      <c r="D16" s="127">
        <f t="shared" si="6"/>
        <v>3683591</v>
      </c>
      <c r="E16" s="127">
        <f t="shared" si="6"/>
        <v>3683591</v>
      </c>
      <c r="F16" s="127">
        <f t="shared" si="6"/>
        <v>3683591</v>
      </c>
      <c r="G16" s="127">
        <f t="shared" si="6"/>
        <v>3683591</v>
      </c>
      <c r="H16" s="127">
        <f>SUM(G16)</f>
        <v>3683591</v>
      </c>
      <c r="I16" s="127">
        <f t="shared" si="7"/>
        <v>3683591</v>
      </c>
      <c r="J16" s="127">
        <f t="shared" si="7"/>
        <v>3683591</v>
      </c>
      <c r="K16" s="127">
        <f t="shared" si="7"/>
        <v>3683591</v>
      </c>
      <c r="L16" s="127">
        <f t="shared" si="7"/>
        <v>3683591</v>
      </c>
      <c r="M16" s="127">
        <f>SUM(L16)</f>
        <v>3683591</v>
      </c>
      <c r="N16" s="127">
        <v>3683596</v>
      </c>
      <c r="O16" s="128">
        <f>SUM('02'!AJ22:AN22)</f>
        <v>44203097</v>
      </c>
      <c r="P16" s="202">
        <f>SUM(C16:N16)</f>
        <v>44203097</v>
      </c>
      <c r="Q16" s="180">
        <f t="shared" si="5"/>
        <v>0</v>
      </c>
    </row>
    <row r="17" spans="2:17" x14ac:dyDescent="0.2">
      <c r="B17" s="126" t="s">
        <v>854</v>
      </c>
      <c r="C17" s="127">
        <v>11500</v>
      </c>
      <c r="D17" s="127">
        <v>11500</v>
      </c>
      <c r="E17" s="127">
        <v>11500</v>
      </c>
      <c r="F17" s="127">
        <v>109000</v>
      </c>
      <c r="G17" s="127">
        <v>9000</v>
      </c>
      <c r="H17" s="127">
        <v>9000</v>
      </c>
      <c r="I17" s="127">
        <v>5000</v>
      </c>
      <c r="J17" s="127">
        <v>5000</v>
      </c>
      <c r="K17" s="127">
        <v>5000</v>
      </c>
      <c r="L17" s="127">
        <v>55000</v>
      </c>
      <c r="M17" s="127">
        <v>55000</v>
      </c>
      <c r="N17" s="127">
        <v>73000</v>
      </c>
      <c r="O17" s="128">
        <f>SUM('02'!AJ23:AN23)</f>
        <v>359500</v>
      </c>
      <c r="P17" s="202">
        <f>SUM(C17:N17)</f>
        <v>359500</v>
      </c>
      <c r="Q17" s="180">
        <f t="shared" si="5"/>
        <v>0</v>
      </c>
    </row>
    <row r="18" spans="2:17" x14ac:dyDescent="0.2">
      <c r="B18" s="126" t="s">
        <v>855</v>
      </c>
      <c r="C18" s="127">
        <v>2941152</v>
      </c>
      <c r="D18" s="127">
        <f t="shared" ref="D18:M18" si="8">SUM(C18)</f>
        <v>2941152</v>
      </c>
      <c r="E18" s="127">
        <f t="shared" si="8"/>
        <v>2941152</v>
      </c>
      <c r="F18" s="127">
        <f t="shared" si="8"/>
        <v>2941152</v>
      </c>
      <c r="G18" s="127">
        <f t="shared" si="8"/>
        <v>2941152</v>
      </c>
      <c r="H18" s="127">
        <f t="shared" si="8"/>
        <v>2941152</v>
      </c>
      <c r="I18" s="127">
        <f t="shared" si="8"/>
        <v>2941152</v>
      </c>
      <c r="J18" s="127">
        <f t="shared" si="8"/>
        <v>2941152</v>
      </c>
      <c r="K18" s="127">
        <f t="shared" si="8"/>
        <v>2941152</v>
      </c>
      <c r="L18" s="127">
        <f t="shared" si="8"/>
        <v>2941152</v>
      </c>
      <c r="M18" s="127">
        <f t="shared" si="8"/>
        <v>2941152</v>
      </c>
      <c r="N18" s="127">
        <v>2941155</v>
      </c>
      <c r="O18" s="128">
        <f>SUM('02'!AJ24:AN24)</f>
        <v>35293827</v>
      </c>
      <c r="P18" s="202">
        <f>SUM(C18:M18,N18)</f>
        <v>35293827</v>
      </c>
      <c r="Q18" s="180">
        <f t="shared" si="5"/>
        <v>0</v>
      </c>
    </row>
    <row r="19" spans="2:17" x14ac:dyDescent="0.2">
      <c r="B19" s="126" t="s">
        <v>856</v>
      </c>
      <c r="C19" s="127">
        <v>0</v>
      </c>
      <c r="D19" s="127">
        <v>0</v>
      </c>
      <c r="E19" s="127">
        <v>0</v>
      </c>
      <c r="F19" s="127">
        <v>0</v>
      </c>
      <c r="G19" s="127">
        <f>SUM('03'!AE217:AH217)</f>
        <v>67887</v>
      </c>
      <c r="H19" s="127"/>
      <c r="I19" s="127">
        <f>SUM('03'!AE216:AH216)</f>
        <v>3149606</v>
      </c>
      <c r="J19" s="127">
        <v>0</v>
      </c>
      <c r="K19" s="127">
        <v>868724</v>
      </c>
      <c r="L19" s="127">
        <v>0</v>
      </c>
      <c r="M19" s="127">
        <v>469670</v>
      </c>
      <c r="N19" s="129">
        <v>0</v>
      </c>
      <c r="O19" s="128">
        <f>SUM('02'!AJ25:AN25)</f>
        <v>4555887</v>
      </c>
      <c r="P19" s="202">
        <f>SUM(C19:N19)</f>
        <v>4555887</v>
      </c>
      <c r="Q19" s="180">
        <f t="shared" si="5"/>
        <v>0</v>
      </c>
    </row>
    <row r="20" spans="2:17" x14ac:dyDescent="0.2">
      <c r="B20" s="126" t="s">
        <v>857</v>
      </c>
      <c r="C20" s="127">
        <v>0</v>
      </c>
      <c r="D20" s="127">
        <v>0</v>
      </c>
      <c r="E20" s="127">
        <v>0</v>
      </c>
      <c r="F20" s="127">
        <v>0</v>
      </c>
      <c r="G20" s="127">
        <v>0</v>
      </c>
      <c r="H20" s="127">
        <v>0</v>
      </c>
      <c r="I20" s="127">
        <v>0</v>
      </c>
      <c r="J20" s="127">
        <v>0</v>
      </c>
      <c r="K20" s="127">
        <v>0</v>
      </c>
      <c r="L20" s="127">
        <v>0</v>
      </c>
      <c r="M20" s="127">
        <v>1925733</v>
      </c>
      <c r="N20" s="127">
        <v>0</v>
      </c>
      <c r="O20" s="128">
        <f>SUM('02'!AJ26:AN26)</f>
        <v>1925733</v>
      </c>
      <c r="P20" s="202">
        <f>SUM(C20:N20)</f>
        <v>1925733</v>
      </c>
      <c r="Q20" s="180">
        <f t="shared" si="5"/>
        <v>0</v>
      </c>
    </row>
    <row r="21" spans="2:17" ht="13.5" thickBot="1" x14ac:dyDescent="0.25">
      <c r="B21" s="126" t="s">
        <v>858</v>
      </c>
      <c r="C21" s="127">
        <v>0</v>
      </c>
      <c r="D21" s="127">
        <v>0</v>
      </c>
      <c r="E21" s="127">
        <v>1177862</v>
      </c>
      <c r="F21" s="127">
        <v>0</v>
      </c>
      <c r="G21" s="127">
        <v>0</v>
      </c>
      <c r="H21" s="127">
        <v>0</v>
      </c>
      <c r="I21" s="127">
        <v>0</v>
      </c>
      <c r="J21" s="127">
        <v>0</v>
      </c>
      <c r="K21" s="127">
        <v>0</v>
      </c>
      <c r="L21" s="127">
        <v>0</v>
      </c>
      <c r="M21" s="127">
        <v>0</v>
      </c>
      <c r="N21" s="129">
        <v>0</v>
      </c>
      <c r="O21" s="128">
        <f>SUM('11'!E24)</f>
        <v>1177862</v>
      </c>
      <c r="P21" s="204"/>
      <c r="Q21" s="179"/>
    </row>
    <row r="22" spans="2:17" ht="14.25" thickTop="1" thickBot="1" x14ac:dyDescent="0.25">
      <c r="B22" s="137" t="s">
        <v>859</v>
      </c>
      <c r="C22" s="138">
        <f t="shared" ref="C22:N22" si="9">SUM(C14:C21)</f>
        <v>10608783</v>
      </c>
      <c r="D22" s="138">
        <f t="shared" si="9"/>
        <v>10608783</v>
      </c>
      <c r="E22" s="138">
        <f t="shared" si="9"/>
        <v>11786645</v>
      </c>
      <c r="F22" s="138">
        <f t="shared" si="9"/>
        <v>10706283</v>
      </c>
      <c r="G22" s="138">
        <f t="shared" si="9"/>
        <v>10674170</v>
      </c>
      <c r="H22" s="138">
        <f t="shared" si="9"/>
        <v>10606283</v>
      </c>
      <c r="I22" s="138">
        <f t="shared" si="9"/>
        <v>13751889</v>
      </c>
      <c r="J22" s="138">
        <f t="shared" si="9"/>
        <v>10602283</v>
      </c>
      <c r="K22" s="138">
        <f t="shared" si="9"/>
        <v>11471007</v>
      </c>
      <c r="L22" s="138">
        <f t="shared" si="9"/>
        <v>10652283</v>
      </c>
      <c r="M22" s="138">
        <f t="shared" si="9"/>
        <v>13047686</v>
      </c>
      <c r="N22" s="139">
        <f t="shared" si="9"/>
        <v>10658288</v>
      </c>
      <c r="O22" s="131">
        <f>SUM(O14:O21)</f>
        <v>135174383</v>
      </c>
      <c r="P22" s="205"/>
      <c r="Q22" s="180"/>
    </row>
    <row r="23" spans="2:17" ht="14.25" thickTop="1" thickBot="1" x14ac:dyDescent="0.25">
      <c r="B23" s="132" t="s">
        <v>891</v>
      </c>
      <c r="C23" s="133">
        <f t="shared" ref="C23:N23" si="10">SUM(C13,-C22)</f>
        <v>4624591</v>
      </c>
      <c r="D23" s="133">
        <f t="shared" si="10"/>
        <v>4624591</v>
      </c>
      <c r="E23" s="133">
        <f t="shared" si="10"/>
        <v>3446729</v>
      </c>
      <c r="F23" s="133">
        <f t="shared" si="10"/>
        <v>4527091</v>
      </c>
      <c r="G23" s="133">
        <f t="shared" si="10"/>
        <v>4559204</v>
      </c>
      <c r="H23" s="133">
        <f t="shared" si="10"/>
        <v>4627091</v>
      </c>
      <c r="I23" s="133">
        <f t="shared" si="10"/>
        <v>1481485</v>
      </c>
      <c r="J23" s="133">
        <f t="shared" si="10"/>
        <v>4631091</v>
      </c>
      <c r="K23" s="133">
        <f t="shared" si="10"/>
        <v>3762367</v>
      </c>
      <c r="L23" s="133">
        <f t="shared" si="10"/>
        <v>4581091</v>
      </c>
      <c r="M23" s="133">
        <f t="shared" si="10"/>
        <v>2185688</v>
      </c>
      <c r="N23" s="134">
        <f t="shared" si="10"/>
        <v>4575102</v>
      </c>
      <c r="O23" s="151">
        <f>SUM(O13,-O22)</f>
        <v>47789521</v>
      </c>
    </row>
    <row r="24" spans="2:17" ht="13.5" thickTop="1" x14ac:dyDescent="0.2"/>
    <row r="25" spans="2:17" x14ac:dyDescent="0.2">
      <c r="D25" s="136"/>
      <c r="E25" s="136"/>
    </row>
    <row r="26" spans="2:17" x14ac:dyDescent="0.2">
      <c r="C26" s="136"/>
      <c r="F26" s="136"/>
    </row>
    <row r="27" spans="2:17" x14ac:dyDescent="0.2">
      <c r="F27" s="136"/>
    </row>
    <row r="28" spans="2:17" x14ac:dyDescent="0.2">
      <c r="E28" s="136"/>
      <c r="J28" t="s">
        <v>928</v>
      </c>
    </row>
    <row r="29" spans="2:17" x14ac:dyDescent="0.2">
      <c r="E29" s="136"/>
    </row>
    <row r="30" spans="2:17" x14ac:dyDescent="0.2">
      <c r="H30" s="136"/>
      <c r="N30" s="136"/>
    </row>
    <row r="31" spans="2:17" x14ac:dyDescent="0.2">
      <c r="K31" s="136"/>
    </row>
    <row r="32" spans="2:17" x14ac:dyDescent="0.2">
      <c r="G32" s="136"/>
    </row>
  </sheetData>
  <sheetProtection algorithmName="SHA-512" hashValue="ootmUPDZ6distkFq0TmmrPqOyTCh/WNHqHxCZgqP9l+i97EqFwXbFTieuFobOPPT83e6Tx0lCH/Pcgtsut8kgA==" saltValue="Wt33A3DMXsmVrcEWz8bcsA==" spinCount="100000" sheet="1" objects="1" scenarios="1"/>
  <mergeCells count="4">
    <mergeCell ref="B2:O2"/>
    <mergeCell ref="B3:O3"/>
    <mergeCell ref="B4:O4"/>
    <mergeCell ref="A1:D1"/>
  </mergeCells>
  <pageMargins left="0.7" right="0.7" top="0.75" bottom="0.75" header="0.3" footer="0.3"/>
  <pageSetup paperSize="9" scale="7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1" tint="4.9989318521683403E-2"/>
  </sheetPr>
  <dimension ref="A1:Q24"/>
  <sheetViews>
    <sheetView view="pageBreakPreview" zoomScaleNormal="100" zoomScaleSheetLayoutView="100" workbookViewId="0">
      <selection activeCell="L36" sqref="L36"/>
    </sheetView>
  </sheetViews>
  <sheetFormatPr defaultRowHeight="12.75" x14ac:dyDescent="0.2"/>
  <cols>
    <col min="1" max="1" width="2.28515625" customWidth="1"/>
    <col min="2" max="2" width="31.28515625" customWidth="1"/>
    <col min="3" max="3" width="15.42578125" customWidth="1"/>
    <col min="4" max="11" width="9.42578125" bestFit="1" customWidth="1"/>
    <col min="12" max="12" width="10.42578125" customWidth="1"/>
    <col min="13" max="14" width="9.42578125" bestFit="1" customWidth="1"/>
    <col min="15" max="15" width="15.28515625" customWidth="1"/>
    <col min="16" max="16" width="10.7109375" bestFit="1" customWidth="1"/>
    <col min="17" max="17" width="9.7109375" bestFit="1" customWidth="1"/>
  </cols>
  <sheetData>
    <row r="1" spans="1:17" ht="13.5" thickBot="1" x14ac:dyDescent="0.25">
      <c r="A1" s="916" t="s">
        <v>1014</v>
      </c>
      <c r="B1" s="916"/>
      <c r="C1" s="916"/>
      <c r="D1" s="916"/>
    </row>
    <row r="2" spans="1:17" ht="18.75" thickTop="1" x14ac:dyDescent="0.25">
      <c r="A2" s="135"/>
      <c r="B2" s="1022" t="s">
        <v>762</v>
      </c>
      <c r="C2" s="1023"/>
      <c r="D2" s="1023"/>
      <c r="E2" s="1023"/>
      <c r="F2" s="1023"/>
      <c r="G2" s="1023"/>
      <c r="H2" s="1023"/>
      <c r="I2" s="1023"/>
      <c r="J2" s="1023"/>
      <c r="K2" s="1023"/>
      <c r="L2" s="1023"/>
      <c r="M2" s="1023"/>
      <c r="N2" s="1023"/>
      <c r="O2" s="1024"/>
      <c r="P2" s="179"/>
    </row>
    <row r="3" spans="1:17" ht="14.25" x14ac:dyDescent="0.2">
      <c r="B3" s="1025" t="s">
        <v>951</v>
      </c>
      <c r="C3" s="1026"/>
      <c r="D3" s="1026"/>
      <c r="E3" s="1026"/>
      <c r="F3" s="1026"/>
      <c r="G3" s="1026"/>
      <c r="H3" s="1026"/>
      <c r="I3" s="1026"/>
      <c r="J3" s="1026"/>
      <c r="K3" s="1026"/>
      <c r="L3" s="1026"/>
      <c r="M3" s="1026"/>
      <c r="N3" s="1026"/>
      <c r="O3" s="1027"/>
      <c r="P3" s="179"/>
    </row>
    <row r="4" spans="1:17" ht="13.5" thickBot="1" x14ac:dyDescent="0.25">
      <c r="B4" s="1031" t="s">
        <v>564</v>
      </c>
      <c r="C4" s="1032"/>
      <c r="D4" s="1032"/>
      <c r="E4" s="1032"/>
      <c r="F4" s="1032"/>
      <c r="G4" s="1032"/>
      <c r="H4" s="1032"/>
      <c r="I4" s="1032"/>
      <c r="J4" s="1032"/>
      <c r="K4" s="1032"/>
      <c r="L4" s="1032"/>
      <c r="M4" s="1032"/>
      <c r="N4" s="1032"/>
      <c r="O4" s="1033"/>
      <c r="P4" s="204" t="s">
        <v>561</v>
      </c>
      <c r="Q4" s="179"/>
    </row>
    <row r="5" spans="1:17" ht="13.5" thickTop="1" x14ac:dyDescent="0.2">
      <c r="B5" s="122" t="s">
        <v>830</v>
      </c>
      <c r="C5" s="123" t="s">
        <v>831</v>
      </c>
      <c r="D5" s="123" t="s">
        <v>832</v>
      </c>
      <c r="E5" s="123" t="s">
        <v>833</v>
      </c>
      <c r="F5" s="123" t="s">
        <v>834</v>
      </c>
      <c r="G5" s="123" t="s">
        <v>835</v>
      </c>
      <c r="H5" s="123" t="s">
        <v>836</v>
      </c>
      <c r="I5" s="123" t="s">
        <v>837</v>
      </c>
      <c r="J5" s="123" t="s">
        <v>838</v>
      </c>
      <c r="K5" s="123" t="s">
        <v>839</v>
      </c>
      <c r="L5" s="123" t="s">
        <v>840</v>
      </c>
      <c r="M5" s="123" t="s">
        <v>841</v>
      </c>
      <c r="N5" s="124" t="s">
        <v>842</v>
      </c>
      <c r="O5" s="214"/>
      <c r="P5" s="215"/>
      <c r="Q5" s="179"/>
    </row>
    <row r="6" spans="1:17" x14ac:dyDescent="0.2">
      <c r="B6" s="126" t="s">
        <v>843</v>
      </c>
      <c r="C6" s="127">
        <v>0</v>
      </c>
      <c r="D6" s="127">
        <v>0</v>
      </c>
      <c r="E6" s="127">
        <v>0</v>
      </c>
      <c r="F6" s="127">
        <v>0</v>
      </c>
      <c r="G6" s="127">
        <v>0</v>
      </c>
      <c r="H6" s="127">
        <v>0</v>
      </c>
      <c r="I6" s="127">
        <v>0</v>
      </c>
      <c r="J6" s="127">
        <v>0</v>
      </c>
      <c r="K6" s="127">
        <v>0</v>
      </c>
      <c r="L6" s="127">
        <v>0</v>
      </c>
      <c r="M6" s="127">
        <v>0</v>
      </c>
      <c r="N6" s="127">
        <v>0</v>
      </c>
      <c r="O6" s="216"/>
      <c r="P6" s="217"/>
      <c r="Q6" s="179"/>
    </row>
    <row r="7" spans="1:17" x14ac:dyDescent="0.2">
      <c r="B7" s="126" t="s">
        <v>844</v>
      </c>
      <c r="C7" s="127">
        <v>0</v>
      </c>
      <c r="D7" s="127">
        <v>0</v>
      </c>
      <c r="E7" s="127">
        <v>0</v>
      </c>
      <c r="F7" s="127">
        <v>0</v>
      </c>
      <c r="G7" s="127">
        <v>0</v>
      </c>
      <c r="H7" s="127">
        <v>0</v>
      </c>
      <c r="I7" s="127">
        <v>0</v>
      </c>
      <c r="J7" s="127">
        <v>0</v>
      </c>
      <c r="K7" s="127">
        <v>0</v>
      </c>
      <c r="L7" s="127">
        <v>0</v>
      </c>
      <c r="M7" s="127">
        <v>0</v>
      </c>
      <c r="N7" s="129">
        <v>0</v>
      </c>
      <c r="O7" s="216"/>
      <c r="P7" s="217"/>
      <c r="Q7" s="179"/>
    </row>
    <row r="8" spans="1:17" x14ac:dyDescent="0.2">
      <c r="B8" s="126" t="s">
        <v>845</v>
      </c>
      <c r="C8" s="127">
        <v>0</v>
      </c>
      <c r="D8" s="127">
        <v>0</v>
      </c>
      <c r="E8" s="127">
        <v>0</v>
      </c>
      <c r="F8" s="127">
        <v>0</v>
      </c>
      <c r="G8" s="127">
        <v>0</v>
      </c>
      <c r="H8" s="127">
        <v>0</v>
      </c>
      <c r="I8" s="127">
        <v>0</v>
      </c>
      <c r="J8" s="127">
        <v>0</v>
      </c>
      <c r="K8" s="127">
        <v>0</v>
      </c>
      <c r="L8" s="127">
        <v>0</v>
      </c>
      <c r="M8" s="127">
        <v>0</v>
      </c>
      <c r="N8" s="127">
        <v>0</v>
      </c>
      <c r="O8" s="216"/>
      <c r="P8" s="215"/>
      <c r="Q8" s="179"/>
    </row>
    <row r="9" spans="1:17" x14ac:dyDescent="0.2">
      <c r="B9" s="126" t="s">
        <v>846</v>
      </c>
      <c r="C9" s="127">
        <v>2850000</v>
      </c>
      <c r="D9" s="127">
        <f>SUM(C9)</f>
        <v>2850000</v>
      </c>
      <c r="E9" s="127">
        <f>SUM(D9)</f>
        <v>2850000</v>
      </c>
      <c r="F9" s="127">
        <v>2250000</v>
      </c>
      <c r="G9" s="127">
        <v>3136890</v>
      </c>
      <c r="H9" s="127">
        <v>1586000</v>
      </c>
      <c r="I9" s="127">
        <v>1586000</v>
      </c>
      <c r="J9" s="127">
        <v>1586000</v>
      </c>
      <c r="K9" s="127">
        <v>3500000</v>
      </c>
      <c r="L9" s="127">
        <v>890710</v>
      </c>
      <c r="M9" s="127">
        <v>2027534</v>
      </c>
      <c r="N9" s="127">
        <f>SUM(M9)</f>
        <v>2027534</v>
      </c>
      <c r="O9" s="216">
        <f>SUM('02'!AO11:AS11)</f>
        <v>27140668</v>
      </c>
      <c r="P9" s="202">
        <f>SUM(C9:N9)</f>
        <v>27140668</v>
      </c>
      <c r="Q9" s="180">
        <f>SUM(P9,-O9)</f>
        <v>0</v>
      </c>
    </row>
    <row r="10" spans="1:17" x14ac:dyDescent="0.2">
      <c r="B10" s="126" t="s">
        <v>847</v>
      </c>
      <c r="C10" s="127">
        <v>0</v>
      </c>
      <c r="D10" s="127">
        <v>0</v>
      </c>
      <c r="E10" s="127">
        <v>0</v>
      </c>
      <c r="F10" s="127">
        <v>0</v>
      </c>
      <c r="G10" s="127">
        <v>0</v>
      </c>
      <c r="H10" s="127">
        <v>0</v>
      </c>
      <c r="I10" s="127">
        <v>0</v>
      </c>
      <c r="J10" s="127">
        <v>0</v>
      </c>
      <c r="K10" s="127">
        <v>0</v>
      </c>
      <c r="L10" s="127">
        <v>0</v>
      </c>
      <c r="M10" s="127">
        <v>0</v>
      </c>
      <c r="N10" s="129">
        <v>0</v>
      </c>
      <c r="O10" s="216"/>
      <c r="P10" s="202"/>
      <c r="Q10" s="179"/>
    </row>
    <row r="11" spans="1:17" x14ac:dyDescent="0.2">
      <c r="B11" s="126" t="s">
        <v>848</v>
      </c>
      <c r="C11" s="127">
        <v>0</v>
      </c>
      <c r="D11" s="127">
        <v>0</v>
      </c>
      <c r="E11" s="127">
        <v>0</v>
      </c>
      <c r="F11" s="127">
        <v>0</v>
      </c>
      <c r="G11" s="127">
        <v>0</v>
      </c>
      <c r="H11" s="127">
        <v>0</v>
      </c>
      <c r="I11" s="127">
        <v>0</v>
      </c>
      <c r="J11" s="127">
        <v>0</v>
      </c>
      <c r="K11" s="127">
        <v>0</v>
      </c>
      <c r="L11" s="127">
        <v>0</v>
      </c>
      <c r="M11" s="127">
        <v>0</v>
      </c>
      <c r="N11" s="129">
        <v>0</v>
      </c>
      <c r="O11" s="216"/>
      <c r="P11" s="203"/>
      <c r="Q11" s="179"/>
    </row>
    <row r="12" spans="1:17" ht="13.5" thickBot="1" x14ac:dyDescent="0.25">
      <c r="B12" s="126" t="s">
        <v>849</v>
      </c>
      <c r="C12" s="127">
        <v>0</v>
      </c>
      <c r="D12" s="127">
        <v>0</v>
      </c>
      <c r="E12" s="127">
        <v>0</v>
      </c>
      <c r="F12" s="127">
        <v>0</v>
      </c>
      <c r="G12" s="127">
        <v>0</v>
      </c>
      <c r="H12" s="127">
        <v>0</v>
      </c>
      <c r="I12" s="127">
        <v>0</v>
      </c>
      <c r="J12" s="127">
        <v>0</v>
      </c>
      <c r="K12" s="127">
        <v>0</v>
      </c>
      <c r="L12" s="127">
        <v>0</v>
      </c>
      <c r="M12" s="127">
        <v>0</v>
      </c>
      <c r="N12" s="129">
        <v>0</v>
      </c>
      <c r="O12" s="218"/>
      <c r="P12" s="203"/>
      <c r="Q12" s="179"/>
    </row>
    <row r="13" spans="1:17" ht="14.25" thickTop="1" thickBot="1" x14ac:dyDescent="0.25">
      <c r="B13" s="219" t="s">
        <v>850</v>
      </c>
      <c r="C13" s="138">
        <f>SUM(C6:C12)</f>
        <v>2850000</v>
      </c>
      <c r="D13" s="138">
        <f>SUM(D6:D12)</f>
        <v>2850000</v>
      </c>
      <c r="E13" s="138">
        <f t="shared" ref="E13:M13" si="0">SUM(E6:E12)</f>
        <v>2850000</v>
      </c>
      <c r="F13" s="138">
        <f t="shared" si="0"/>
        <v>2250000</v>
      </c>
      <c r="G13" s="138">
        <f t="shared" si="0"/>
        <v>3136890</v>
      </c>
      <c r="H13" s="138">
        <f t="shared" si="0"/>
        <v>1586000</v>
      </c>
      <c r="I13" s="138">
        <f t="shared" si="0"/>
        <v>1586000</v>
      </c>
      <c r="J13" s="138">
        <f t="shared" si="0"/>
        <v>1586000</v>
      </c>
      <c r="K13" s="138">
        <f t="shared" si="0"/>
        <v>3500000</v>
      </c>
      <c r="L13" s="138">
        <f t="shared" si="0"/>
        <v>890710</v>
      </c>
      <c r="M13" s="138">
        <f t="shared" si="0"/>
        <v>2027534</v>
      </c>
      <c r="N13" s="139">
        <f>SUM(N6,N10,N8,N9,N11,N12)</f>
        <v>2027534</v>
      </c>
      <c r="O13" s="130">
        <f>SUM(O9)</f>
        <v>27140668</v>
      </c>
      <c r="P13" s="202"/>
      <c r="Q13" s="179"/>
    </row>
    <row r="14" spans="1:17" ht="13.5" thickTop="1" x14ac:dyDescent="0.2">
      <c r="B14" s="126" t="s">
        <v>851</v>
      </c>
      <c r="C14" s="127">
        <v>5186609</v>
      </c>
      <c r="D14" s="127">
        <f t="shared" ref="D14:M14" si="1">SUM(C14)</f>
        <v>5186609</v>
      </c>
      <c r="E14" s="127">
        <f t="shared" si="1"/>
        <v>5186609</v>
      </c>
      <c r="F14" s="127">
        <f t="shared" si="1"/>
        <v>5186609</v>
      </c>
      <c r="G14" s="127">
        <f t="shared" si="1"/>
        <v>5186609</v>
      </c>
      <c r="H14" s="127">
        <f t="shared" si="1"/>
        <v>5186609</v>
      </c>
      <c r="I14" s="127">
        <f t="shared" si="1"/>
        <v>5186609</v>
      </c>
      <c r="J14" s="127">
        <f t="shared" si="1"/>
        <v>5186609</v>
      </c>
      <c r="K14" s="127">
        <f t="shared" si="1"/>
        <v>5186609</v>
      </c>
      <c r="L14" s="127">
        <f t="shared" si="1"/>
        <v>5186609</v>
      </c>
      <c r="M14" s="127">
        <f t="shared" si="1"/>
        <v>5186609</v>
      </c>
      <c r="N14" s="127">
        <v>5186614</v>
      </c>
      <c r="O14" s="220">
        <f>SUM(C14:N14)</f>
        <v>62239313</v>
      </c>
      <c r="P14" s="202">
        <f>SUM('12'!E8)</f>
        <v>62239313</v>
      </c>
      <c r="Q14" s="180">
        <f>SUM(O14,-P14)</f>
        <v>0</v>
      </c>
    </row>
    <row r="15" spans="1:17" x14ac:dyDescent="0.2">
      <c r="B15" s="126" t="s">
        <v>852</v>
      </c>
      <c r="C15" s="127">
        <v>716979</v>
      </c>
      <c r="D15" s="127">
        <f t="shared" ref="D15:M15" si="2">SUM(C15)</f>
        <v>716979</v>
      </c>
      <c r="E15" s="127">
        <f t="shared" si="2"/>
        <v>716979</v>
      </c>
      <c r="F15" s="127">
        <f t="shared" si="2"/>
        <v>716979</v>
      </c>
      <c r="G15" s="127">
        <f t="shared" si="2"/>
        <v>716979</v>
      </c>
      <c r="H15" s="127">
        <f t="shared" si="2"/>
        <v>716979</v>
      </c>
      <c r="I15" s="127">
        <f t="shared" si="2"/>
        <v>716979</v>
      </c>
      <c r="J15" s="127">
        <f t="shared" si="2"/>
        <v>716979</v>
      </c>
      <c r="K15" s="127">
        <f t="shared" si="2"/>
        <v>716979</v>
      </c>
      <c r="L15" s="127">
        <f t="shared" si="2"/>
        <v>716979</v>
      </c>
      <c r="M15" s="127">
        <f t="shared" si="2"/>
        <v>716979</v>
      </c>
      <c r="N15" s="127">
        <v>716983</v>
      </c>
      <c r="O15" s="216">
        <f>SUM(C15:N15)</f>
        <v>8603752</v>
      </c>
      <c r="P15" s="202">
        <f>SUM('12'!E9)</f>
        <v>8603752</v>
      </c>
      <c r="Q15" s="180">
        <f>SUM(O15,-P15)</f>
        <v>0</v>
      </c>
    </row>
    <row r="16" spans="1:17" x14ac:dyDescent="0.2">
      <c r="B16" s="126" t="s">
        <v>853</v>
      </c>
      <c r="C16" s="127">
        <v>3816347</v>
      </c>
      <c r="D16" s="127">
        <f t="shared" ref="D16:M16" si="3">SUM(C16)</f>
        <v>3816347</v>
      </c>
      <c r="E16" s="127">
        <f t="shared" si="3"/>
        <v>3816347</v>
      </c>
      <c r="F16" s="127">
        <f t="shared" si="3"/>
        <v>3816347</v>
      </c>
      <c r="G16" s="127">
        <f t="shared" si="3"/>
        <v>3816347</v>
      </c>
      <c r="H16" s="127">
        <f t="shared" si="3"/>
        <v>3816347</v>
      </c>
      <c r="I16" s="127">
        <f t="shared" si="3"/>
        <v>3816347</v>
      </c>
      <c r="J16" s="127">
        <f t="shared" si="3"/>
        <v>3816347</v>
      </c>
      <c r="K16" s="127">
        <f t="shared" si="3"/>
        <v>3816347</v>
      </c>
      <c r="L16" s="127">
        <f t="shared" si="3"/>
        <v>3816347</v>
      </c>
      <c r="M16" s="127">
        <f t="shared" si="3"/>
        <v>3816347</v>
      </c>
      <c r="N16" s="127">
        <v>3789348</v>
      </c>
      <c r="O16" s="216">
        <f>SUM(C16:N16)</f>
        <v>45769165</v>
      </c>
      <c r="P16" s="202">
        <f>SUM('12'!E10)</f>
        <v>45769165</v>
      </c>
      <c r="Q16" s="180">
        <f>SUM(O16,-P16)</f>
        <v>0</v>
      </c>
    </row>
    <row r="17" spans="2:17" x14ac:dyDescent="0.2">
      <c r="B17" s="126" t="s">
        <v>854</v>
      </c>
      <c r="C17" s="127">
        <v>0</v>
      </c>
      <c r="D17" s="127">
        <v>0</v>
      </c>
      <c r="E17" s="127">
        <v>0</v>
      </c>
      <c r="F17" s="127">
        <v>0</v>
      </c>
      <c r="G17" s="127">
        <v>0</v>
      </c>
      <c r="H17" s="127">
        <v>0</v>
      </c>
      <c r="I17" s="127">
        <v>0</v>
      </c>
      <c r="J17" s="127">
        <v>0</v>
      </c>
      <c r="K17" s="127">
        <v>0</v>
      </c>
      <c r="L17" s="127">
        <v>0</v>
      </c>
      <c r="M17" s="127">
        <v>0</v>
      </c>
      <c r="N17" s="127">
        <v>0</v>
      </c>
      <c r="O17" s="216">
        <f t="shared" ref="O17:O21" si="4">SUM(C17:N17)</f>
        <v>0</v>
      </c>
      <c r="P17" s="202"/>
      <c r="Q17" s="179"/>
    </row>
    <row r="18" spans="2:17" x14ac:dyDescent="0.2">
      <c r="B18" s="126" t="s">
        <v>855</v>
      </c>
      <c r="C18" s="127">
        <v>0</v>
      </c>
      <c r="D18" s="127">
        <v>0</v>
      </c>
      <c r="E18" s="127">
        <v>0</v>
      </c>
      <c r="F18" s="127">
        <v>0</v>
      </c>
      <c r="G18" s="127">
        <v>0</v>
      </c>
      <c r="H18" s="127">
        <v>0</v>
      </c>
      <c r="I18" s="127">
        <v>0</v>
      </c>
      <c r="J18" s="127">
        <v>0</v>
      </c>
      <c r="K18" s="127">
        <v>0</v>
      </c>
      <c r="L18" s="127">
        <v>0</v>
      </c>
      <c r="M18" s="127">
        <v>0</v>
      </c>
      <c r="N18" s="127">
        <v>0</v>
      </c>
      <c r="O18" s="216">
        <f t="shared" si="4"/>
        <v>0</v>
      </c>
      <c r="P18" s="202"/>
      <c r="Q18" s="179"/>
    </row>
    <row r="19" spans="2:17" x14ac:dyDescent="0.2">
      <c r="B19" s="126" t="s">
        <v>856</v>
      </c>
      <c r="C19" s="127">
        <v>0</v>
      </c>
      <c r="D19" s="127">
        <v>0</v>
      </c>
      <c r="E19" s="127">
        <v>0</v>
      </c>
      <c r="F19" s="127">
        <v>0</v>
      </c>
      <c r="G19" s="127">
        <v>0</v>
      </c>
      <c r="H19" s="127">
        <v>0</v>
      </c>
      <c r="I19" s="127">
        <v>0</v>
      </c>
      <c r="J19" s="127">
        <v>0</v>
      </c>
      <c r="K19" s="127">
        <v>0</v>
      </c>
      <c r="L19" s="127">
        <v>949770</v>
      </c>
      <c r="M19" s="127">
        <v>83380</v>
      </c>
      <c r="N19" s="129">
        <v>0</v>
      </c>
      <c r="O19" s="216">
        <f>SUM(C19:N19)</f>
        <v>1033150</v>
      </c>
      <c r="P19" s="202">
        <f>SUM('12'!E22)</f>
        <v>1033150</v>
      </c>
      <c r="Q19" s="180">
        <f>SUM(O19,-P19)</f>
        <v>0</v>
      </c>
    </row>
    <row r="20" spans="2:17" x14ac:dyDescent="0.2">
      <c r="B20" s="126" t="s">
        <v>857</v>
      </c>
      <c r="C20" s="127">
        <v>0</v>
      </c>
      <c r="D20" s="127">
        <v>0</v>
      </c>
      <c r="E20" s="127">
        <v>0</v>
      </c>
      <c r="F20" s="127">
        <v>0</v>
      </c>
      <c r="G20" s="127">
        <v>0</v>
      </c>
      <c r="H20" s="127">
        <v>0</v>
      </c>
      <c r="I20" s="127">
        <v>0</v>
      </c>
      <c r="J20" s="127">
        <v>0</v>
      </c>
      <c r="K20" s="127">
        <v>0</v>
      </c>
      <c r="L20" s="127">
        <v>0</v>
      </c>
      <c r="M20" s="127">
        <v>0</v>
      </c>
      <c r="N20" s="127">
        <v>0</v>
      </c>
      <c r="O20" s="216">
        <f t="shared" si="4"/>
        <v>0</v>
      </c>
      <c r="P20" s="202"/>
      <c r="Q20" s="179"/>
    </row>
    <row r="21" spans="2:17" x14ac:dyDescent="0.2">
      <c r="B21" s="126" t="s">
        <v>858</v>
      </c>
      <c r="C21" s="127">
        <v>0</v>
      </c>
      <c r="D21" s="127">
        <v>0</v>
      </c>
      <c r="E21" s="127">
        <v>0</v>
      </c>
      <c r="F21" s="127">
        <v>0</v>
      </c>
      <c r="G21" s="127">
        <v>0</v>
      </c>
      <c r="H21" s="127">
        <v>0</v>
      </c>
      <c r="I21" s="127">
        <v>0</v>
      </c>
      <c r="J21" s="127">
        <v>0</v>
      </c>
      <c r="K21" s="127">
        <v>0</v>
      </c>
      <c r="L21" s="127">
        <v>0</v>
      </c>
      <c r="M21" s="127">
        <v>0</v>
      </c>
      <c r="N21" s="129">
        <v>0</v>
      </c>
      <c r="O21" s="216">
        <f t="shared" si="4"/>
        <v>0</v>
      </c>
      <c r="P21" s="217"/>
      <c r="Q21" s="179"/>
    </row>
    <row r="22" spans="2:17" ht="13.5" thickBot="1" x14ac:dyDescent="0.25">
      <c r="B22" s="219" t="s">
        <v>859</v>
      </c>
      <c r="C22" s="138">
        <f t="shared" ref="C22:K22" si="5">SUM(C14:C21)</f>
        <v>9719935</v>
      </c>
      <c r="D22" s="138">
        <f t="shared" si="5"/>
        <v>9719935</v>
      </c>
      <c r="E22" s="138">
        <f t="shared" si="5"/>
        <v>9719935</v>
      </c>
      <c r="F22" s="138">
        <f t="shared" si="5"/>
        <v>9719935</v>
      </c>
      <c r="G22" s="138">
        <f t="shared" si="5"/>
        <v>9719935</v>
      </c>
      <c r="H22" s="138">
        <f t="shared" si="5"/>
        <v>9719935</v>
      </c>
      <c r="I22" s="138">
        <f t="shared" si="5"/>
        <v>9719935</v>
      </c>
      <c r="J22" s="138">
        <f t="shared" si="5"/>
        <v>9719935</v>
      </c>
      <c r="K22" s="138">
        <f t="shared" si="5"/>
        <v>9719935</v>
      </c>
      <c r="L22" s="138">
        <f>SUM(L14:L21)</f>
        <v>10669705</v>
      </c>
      <c r="M22" s="138">
        <f>SUM(M14:M21)</f>
        <v>9803315</v>
      </c>
      <c r="N22" s="139">
        <f>SUM(N14:N21)</f>
        <v>9692945</v>
      </c>
      <c r="O22" s="221">
        <f>SUM(O14:O21)</f>
        <v>117645380</v>
      </c>
      <c r="P22" s="217"/>
      <c r="Q22" s="179"/>
    </row>
    <row r="23" spans="2:17" ht="14.25" thickTop="1" thickBot="1" x14ac:dyDescent="0.25">
      <c r="B23" s="132" t="s">
        <v>900</v>
      </c>
      <c r="C23" s="133">
        <f t="shared" ref="C23:N23" si="6">SUM(C13,-C22)</f>
        <v>-6869935</v>
      </c>
      <c r="D23" s="133">
        <f t="shared" si="6"/>
        <v>-6869935</v>
      </c>
      <c r="E23" s="133">
        <f t="shared" si="6"/>
        <v>-6869935</v>
      </c>
      <c r="F23" s="133">
        <f t="shared" si="6"/>
        <v>-7469935</v>
      </c>
      <c r="G23" s="133">
        <f t="shared" si="6"/>
        <v>-6583045</v>
      </c>
      <c r="H23" s="133">
        <f t="shared" si="6"/>
        <v>-8133935</v>
      </c>
      <c r="I23" s="133">
        <f t="shared" si="6"/>
        <v>-8133935</v>
      </c>
      <c r="J23" s="133">
        <f t="shared" si="6"/>
        <v>-8133935</v>
      </c>
      <c r="K23" s="133">
        <f t="shared" si="6"/>
        <v>-6219935</v>
      </c>
      <c r="L23" s="133">
        <f t="shared" si="6"/>
        <v>-9778995</v>
      </c>
      <c r="M23" s="133">
        <f t="shared" si="6"/>
        <v>-7775781</v>
      </c>
      <c r="N23" s="134">
        <f t="shared" si="6"/>
        <v>-7665411</v>
      </c>
      <c r="O23" s="151">
        <f t="shared" ref="O23" si="7">SUM(C23:N23)</f>
        <v>-90504712</v>
      </c>
      <c r="P23" s="179"/>
      <c r="Q23" s="179"/>
    </row>
    <row r="24" spans="2:17" ht="13.5" thickTop="1" x14ac:dyDescent="0.2"/>
  </sheetData>
  <sheetProtection algorithmName="SHA-512" hashValue="YIYRj7y50IYKsGJbHuquj6Ja9H8YCjwWk8c0IGqR7oV3b2e2EeI44fVCaWRtYKh2joIqigX7TI/Q+qMFnIh1uA==" saltValue="Ow3KVskNspmMrqR8Y+04Og==" spinCount="100000" sheet="1" objects="1" scenarios="1"/>
  <mergeCells count="4">
    <mergeCell ref="A1:D1"/>
    <mergeCell ref="B2:O2"/>
    <mergeCell ref="B3:O3"/>
    <mergeCell ref="B4:O4"/>
  </mergeCells>
  <pageMargins left="0.7" right="0.7" top="0.75" bottom="0.75" header="0.3" footer="0.3"/>
  <pageSetup paperSize="9" scale="52" orientation="portrait" r:id="rId1"/>
  <colBreaks count="1" manualBreakCount="1">
    <brk id="15" max="22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2" tint="-9.9978637043366805E-2"/>
  </sheetPr>
  <dimension ref="A1:K35"/>
  <sheetViews>
    <sheetView view="pageBreakPreview" zoomScaleNormal="100" zoomScaleSheetLayoutView="100" workbookViewId="0">
      <selection activeCell="K11" sqref="K11"/>
    </sheetView>
  </sheetViews>
  <sheetFormatPr defaultRowHeight="12.75" x14ac:dyDescent="0.2"/>
  <cols>
    <col min="2" max="2" width="32.5703125" customWidth="1"/>
    <col min="3" max="3" width="15.5703125" customWidth="1"/>
    <col min="4" max="4" width="16.42578125" customWidth="1"/>
    <col min="5" max="5" width="17" customWidth="1"/>
    <col min="6" max="6" width="14.5703125" customWidth="1"/>
    <col min="7" max="7" width="15" customWidth="1"/>
    <col min="8" max="8" width="16.28515625" customWidth="1"/>
    <col min="9" max="9" width="15.5703125" customWidth="1"/>
    <col min="10" max="10" width="15" customWidth="1"/>
    <col min="11" max="11" width="14.42578125" customWidth="1"/>
  </cols>
  <sheetData>
    <row r="1" spans="1:11" ht="13.5" thickBot="1" x14ac:dyDescent="0.25">
      <c r="A1" s="1050" t="s">
        <v>1015</v>
      </c>
      <c r="B1" s="1050"/>
      <c r="C1" s="1050"/>
    </row>
    <row r="2" spans="1:11" ht="18.75" thickTop="1" x14ac:dyDescent="0.2">
      <c r="A2" s="1051" t="s">
        <v>759</v>
      </c>
      <c r="B2" s="1052"/>
      <c r="C2" s="1052"/>
      <c r="D2" s="1052"/>
      <c r="E2" s="1052"/>
      <c r="F2" s="1052"/>
      <c r="G2" s="1052"/>
      <c r="H2" s="1052"/>
      <c r="I2" s="1052"/>
      <c r="J2" s="1052"/>
      <c r="K2" s="1053"/>
    </row>
    <row r="3" spans="1:11" ht="14.25" x14ac:dyDescent="0.2">
      <c r="A3" s="1034" t="s">
        <v>904</v>
      </c>
      <c r="B3" s="1035"/>
      <c r="C3" s="1035"/>
      <c r="D3" s="1035"/>
      <c r="E3" s="1035"/>
      <c r="F3" s="1035"/>
      <c r="G3" s="1035"/>
      <c r="H3" s="1035"/>
      <c r="I3" s="1035"/>
      <c r="J3" s="1035"/>
      <c r="K3" s="1036"/>
    </row>
    <row r="4" spans="1:11" ht="13.5" thickBot="1" x14ac:dyDescent="0.25">
      <c r="A4" s="1037" t="s">
        <v>905</v>
      </c>
      <c r="B4" s="1038"/>
      <c r="C4" s="1038"/>
      <c r="D4" s="1038"/>
      <c r="E4" s="1038"/>
      <c r="F4" s="1038"/>
      <c r="G4" s="1038"/>
      <c r="H4" s="1038"/>
      <c r="I4" s="1038"/>
      <c r="J4" s="1038"/>
      <c r="K4" s="1039"/>
    </row>
    <row r="5" spans="1:11" ht="17.25" thickTop="1" thickBot="1" x14ac:dyDescent="0.25">
      <c r="A5" s="1040" t="s">
        <v>906</v>
      </c>
      <c r="B5" s="1042"/>
      <c r="C5" s="1044" t="s">
        <v>764</v>
      </c>
      <c r="D5" s="1045"/>
      <c r="E5" s="1045"/>
      <c r="F5" s="1046"/>
      <c r="G5" s="1047" t="s">
        <v>908</v>
      </c>
      <c r="H5" s="1048"/>
      <c r="I5" s="1048"/>
      <c r="J5" s="1049"/>
      <c r="K5" s="225"/>
    </row>
    <row r="6" spans="1:11" ht="14.25" thickTop="1" thickBot="1" x14ac:dyDescent="0.25">
      <c r="A6" s="1041"/>
      <c r="B6" s="1043"/>
      <c r="C6" s="226" t="s">
        <v>952</v>
      </c>
      <c r="D6" s="227" t="s">
        <v>909</v>
      </c>
      <c r="E6" s="227" t="s">
        <v>926</v>
      </c>
      <c r="F6" s="227" t="s">
        <v>953</v>
      </c>
      <c r="G6" s="226" t="s">
        <v>952</v>
      </c>
      <c r="H6" s="227" t="s">
        <v>909</v>
      </c>
      <c r="I6" s="227" t="s">
        <v>926</v>
      </c>
      <c r="J6" s="227" t="s">
        <v>953</v>
      </c>
      <c r="K6" s="228" t="s">
        <v>910</v>
      </c>
    </row>
    <row r="7" spans="1:11" ht="13.5" thickBot="1" x14ac:dyDescent="0.25">
      <c r="A7" s="229" t="s">
        <v>911</v>
      </c>
      <c r="B7" s="230" t="s">
        <v>912</v>
      </c>
      <c r="C7" s="231" t="s">
        <v>913</v>
      </c>
      <c r="D7" s="230" t="s">
        <v>914</v>
      </c>
      <c r="E7" s="232" t="s">
        <v>915</v>
      </c>
      <c r="F7" s="231" t="s">
        <v>916</v>
      </c>
      <c r="G7" s="230" t="s">
        <v>917</v>
      </c>
      <c r="H7" s="233" t="s">
        <v>918</v>
      </c>
      <c r="I7" s="230">
        <v>1</v>
      </c>
      <c r="J7" s="233" t="s">
        <v>919</v>
      </c>
      <c r="K7" s="234" t="s">
        <v>920</v>
      </c>
    </row>
    <row r="8" spans="1:11" ht="14.25" thickTop="1" thickBot="1" x14ac:dyDescent="0.25">
      <c r="A8" s="235" t="s">
        <v>176</v>
      </c>
      <c r="B8" s="236" t="s">
        <v>927</v>
      </c>
      <c r="C8" s="237">
        <f>SUM('03'!AE137:AH137,'04'!AE103:AH103)</f>
        <v>85045854</v>
      </c>
      <c r="D8" s="237">
        <f t="shared" ref="D8:F11" si="0">SUM(C8)</f>
        <v>85045854</v>
      </c>
      <c r="E8" s="237">
        <f t="shared" si="0"/>
        <v>85045854</v>
      </c>
      <c r="F8" s="237">
        <f t="shared" si="0"/>
        <v>85045854</v>
      </c>
      <c r="G8" s="237">
        <f>SUM(C8)</f>
        <v>85045854</v>
      </c>
      <c r="H8" s="237">
        <f t="shared" ref="H8:J11" si="1">SUM(G8)</f>
        <v>85045854</v>
      </c>
      <c r="I8" s="237">
        <f t="shared" si="1"/>
        <v>85045854</v>
      </c>
      <c r="J8" s="237">
        <f t="shared" si="1"/>
        <v>85045854</v>
      </c>
      <c r="K8" s="238">
        <f t="shared" ref="K8:K11" si="2">SUM(H8:J8)</f>
        <v>255137562</v>
      </c>
    </row>
    <row r="9" spans="1:11" ht="27" thickTop="1" thickBot="1" x14ac:dyDescent="0.25">
      <c r="A9" s="239" t="s">
        <v>177</v>
      </c>
      <c r="B9" s="236" t="s">
        <v>921</v>
      </c>
      <c r="C9" s="240">
        <f>C8*0.13</f>
        <v>11055961.02</v>
      </c>
      <c r="D9" s="240">
        <f t="shared" si="0"/>
        <v>11055961.02</v>
      </c>
      <c r="E9" s="240">
        <f t="shared" si="0"/>
        <v>11055961.02</v>
      </c>
      <c r="F9" s="240">
        <f t="shared" si="0"/>
        <v>11055961.02</v>
      </c>
      <c r="G9" s="240">
        <f>SUM(C9)</f>
        <v>11055961.02</v>
      </c>
      <c r="H9" s="240">
        <f t="shared" si="1"/>
        <v>11055961.02</v>
      </c>
      <c r="I9" s="240">
        <f t="shared" si="1"/>
        <v>11055961.02</v>
      </c>
      <c r="J9" s="240">
        <f t="shared" si="1"/>
        <v>11055961.02</v>
      </c>
      <c r="K9" s="238">
        <f t="shared" si="2"/>
        <v>33167883.059999999</v>
      </c>
    </row>
    <row r="10" spans="1:11" ht="14.25" thickTop="1" thickBot="1" x14ac:dyDescent="0.25">
      <c r="A10" s="241" t="s">
        <v>178</v>
      </c>
      <c r="B10" s="236" t="s">
        <v>853</v>
      </c>
      <c r="C10" s="240">
        <f>SUM(C21,C32)</f>
        <v>0</v>
      </c>
      <c r="D10" s="242">
        <f t="shared" si="0"/>
        <v>0</v>
      </c>
      <c r="E10" s="243">
        <f t="shared" si="0"/>
        <v>0</v>
      </c>
      <c r="F10" s="244">
        <f t="shared" si="0"/>
        <v>0</v>
      </c>
      <c r="G10" s="240">
        <f>SUM(C10)</f>
        <v>0</v>
      </c>
      <c r="H10" s="242">
        <f t="shared" si="1"/>
        <v>0</v>
      </c>
      <c r="I10" s="243">
        <f t="shared" si="1"/>
        <v>0</v>
      </c>
      <c r="J10" s="245">
        <f t="shared" si="1"/>
        <v>0</v>
      </c>
      <c r="K10" s="238">
        <f t="shared" si="2"/>
        <v>0</v>
      </c>
    </row>
    <row r="11" spans="1:11" ht="14.25" thickTop="1" thickBot="1" x14ac:dyDescent="0.25">
      <c r="A11" s="246" t="s">
        <v>922</v>
      </c>
      <c r="B11" s="247" t="s">
        <v>68</v>
      </c>
      <c r="C11" s="248">
        <f>SUM('03'!AE168:AH168,'04'!AE134:AH134)</f>
        <v>17330070</v>
      </c>
      <c r="D11" s="248">
        <f t="shared" si="0"/>
        <v>17330070</v>
      </c>
      <c r="E11" s="248">
        <f t="shared" si="0"/>
        <v>17330070</v>
      </c>
      <c r="F11" s="248">
        <f t="shared" si="0"/>
        <v>17330070</v>
      </c>
      <c r="G11" s="248">
        <f>SUM(C11)</f>
        <v>17330070</v>
      </c>
      <c r="H11" s="248">
        <f t="shared" si="1"/>
        <v>17330070</v>
      </c>
      <c r="I11" s="248">
        <f t="shared" si="1"/>
        <v>17330070</v>
      </c>
      <c r="J11" s="248">
        <f t="shared" si="1"/>
        <v>17330070</v>
      </c>
      <c r="K11" s="249">
        <f t="shared" si="2"/>
        <v>51990210</v>
      </c>
    </row>
    <row r="12" spans="1:11" ht="20.25" thickTop="1" thickBot="1" x14ac:dyDescent="0.25">
      <c r="A12" s="250">
        <v>4</v>
      </c>
      <c r="B12" s="251" t="s">
        <v>923</v>
      </c>
      <c r="C12" s="252">
        <f t="shared" ref="C12:J12" si="3">SUM(C8,C9,C10)</f>
        <v>96101815.019999996</v>
      </c>
      <c r="D12" s="253">
        <f t="shared" si="3"/>
        <v>96101815.019999996</v>
      </c>
      <c r="E12" s="254">
        <f>SUM(E8,E9,E10)</f>
        <v>96101815.019999996</v>
      </c>
      <c r="F12" s="255">
        <f t="shared" si="3"/>
        <v>96101815.019999996</v>
      </c>
      <c r="G12" s="256">
        <f t="shared" si="3"/>
        <v>96101815.019999996</v>
      </c>
      <c r="H12" s="253">
        <f t="shared" si="3"/>
        <v>96101815.019999996</v>
      </c>
      <c r="I12" s="254">
        <f>SUM(I8,I9,I10)</f>
        <v>96101815.019999996</v>
      </c>
      <c r="J12" s="254">
        <f t="shared" si="3"/>
        <v>96101815.019999996</v>
      </c>
      <c r="K12" s="257">
        <f>SUM(K8,K9,K10)</f>
        <v>288305445.06</v>
      </c>
    </row>
    <row r="13" spans="1:11" ht="18.75" thickTop="1" x14ac:dyDescent="0.2">
      <c r="A13" s="1051" t="s">
        <v>759</v>
      </c>
      <c r="B13" s="1052"/>
      <c r="C13" s="1052"/>
      <c r="D13" s="1052"/>
      <c r="E13" s="1052"/>
      <c r="F13" s="1052"/>
      <c r="G13" s="1052"/>
      <c r="H13" s="1052"/>
      <c r="I13" s="1052"/>
      <c r="J13" s="1052"/>
      <c r="K13" s="1053"/>
    </row>
    <row r="14" spans="1:11" ht="14.25" x14ac:dyDescent="0.2">
      <c r="A14" s="1034" t="s">
        <v>924</v>
      </c>
      <c r="B14" s="1035"/>
      <c r="C14" s="1035"/>
      <c r="D14" s="1035"/>
      <c r="E14" s="1035"/>
      <c r="F14" s="1035"/>
      <c r="G14" s="1035"/>
      <c r="H14" s="1035"/>
      <c r="I14" s="1035"/>
      <c r="J14" s="1035"/>
      <c r="K14" s="1036"/>
    </row>
    <row r="15" spans="1:11" ht="13.5" thickBot="1" x14ac:dyDescent="0.25">
      <c r="A15" s="1037" t="s">
        <v>905</v>
      </c>
      <c r="B15" s="1038"/>
      <c r="C15" s="1038"/>
      <c r="D15" s="1038"/>
      <c r="E15" s="1038"/>
      <c r="F15" s="1038"/>
      <c r="G15" s="1038"/>
      <c r="H15" s="1038"/>
      <c r="I15" s="1038"/>
      <c r="J15" s="1038"/>
      <c r="K15" s="1039"/>
    </row>
    <row r="16" spans="1:11" ht="17.25" thickTop="1" thickBot="1" x14ac:dyDescent="0.25">
      <c r="A16" s="1040" t="s">
        <v>906</v>
      </c>
      <c r="B16" s="1042" t="s">
        <v>907</v>
      </c>
      <c r="C16" s="1044" t="s">
        <v>764</v>
      </c>
      <c r="D16" s="1045"/>
      <c r="E16" s="1045"/>
      <c r="F16" s="1046"/>
      <c r="G16" s="1047" t="s">
        <v>908</v>
      </c>
      <c r="H16" s="1048"/>
      <c r="I16" s="1048"/>
      <c r="J16" s="1049"/>
      <c r="K16" s="225"/>
    </row>
    <row r="17" spans="1:11" ht="14.25" thickTop="1" thickBot="1" x14ac:dyDescent="0.25">
      <c r="A17" s="1041"/>
      <c r="B17" s="1043"/>
      <c r="C17" s="226" t="s">
        <v>952</v>
      </c>
      <c r="D17" s="227" t="s">
        <v>909</v>
      </c>
      <c r="E17" s="227" t="s">
        <v>926</v>
      </c>
      <c r="F17" s="227" t="s">
        <v>953</v>
      </c>
      <c r="G17" s="226" t="s">
        <v>952</v>
      </c>
      <c r="H17" s="227" t="s">
        <v>909</v>
      </c>
      <c r="I17" s="227" t="s">
        <v>926</v>
      </c>
      <c r="J17" s="227" t="s">
        <v>953</v>
      </c>
      <c r="K17" s="228" t="s">
        <v>910</v>
      </c>
    </row>
    <row r="18" spans="1:11" ht="13.5" thickBot="1" x14ac:dyDescent="0.25">
      <c r="A18" s="229" t="s">
        <v>911</v>
      </c>
      <c r="B18" s="230" t="s">
        <v>912</v>
      </c>
      <c r="C18" s="231" t="s">
        <v>913</v>
      </c>
      <c r="D18" s="230" t="s">
        <v>914</v>
      </c>
      <c r="E18" s="232" t="s">
        <v>915</v>
      </c>
      <c r="F18" s="231" t="s">
        <v>916</v>
      </c>
      <c r="G18" s="230" t="s">
        <v>917</v>
      </c>
      <c r="H18" s="233" t="s">
        <v>918</v>
      </c>
      <c r="I18" s="230">
        <v>1</v>
      </c>
      <c r="J18" s="233" t="s">
        <v>919</v>
      </c>
      <c r="K18" s="234" t="s">
        <v>920</v>
      </c>
    </row>
    <row r="19" spans="1:11" ht="14.25" thickTop="1" thickBot="1" x14ac:dyDescent="0.25">
      <c r="A19" s="235" t="s">
        <v>176</v>
      </c>
      <c r="B19" s="236" t="s">
        <v>927</v>
      </c>
      <c r="C19" s="237">
        <f>SUM('03'!AE137:AH137)</f>
        <v>28311329</v>
      </c>
      <c r="D19" s="237">
        <f t="shared" ref="D19:F22" si="4">SUM(C19)</f>
        <v>28311329</v>
      </c>
      <c r="E19" s="237">
        <f t="shared" si="4"/>
        <v>28311329</v>
      </c>
      <c r="F19" s="237">
        <f t="shared" si="4"/>
        <v>28311329</v>
      </c>
      <c r="G19" s="237">
        <f>SUM(C19)</f>
        <v>28311329</v>
      </c>
      <c r="H19" s="237">
        <f t="shared" ref="H19:J22" si="5">SUM(G19)</f>
        <v>28311329</v>
      </c>
      <c r="I19" s="237">
        <f t="shared" si="5"/>
        <v>28311329</v>
      </c>
      <c r="J19" s="237">
        <f t="shared" si="5"/>
        <v>28311329</v>
      </c>
      <c r="K19" s="238">
        <f t="shared" ref="K19:K22" si="6">SUM(H19:J19)</f>
        <v>84933987</v>
      </c>
    </row>
    <row r="20" spans="1:11" ht="27" thickTop="1" thickBot="1" x14ac:dyDescent="0.25">
      <c r="A20" s="239" t="s">
        <v>177</v>
      </c>
      <c r="B20" s="236" t="s">
        <v>921</v>
      </c>
      <c r="C20" s="240">
        <f>C19*0.13</f>
        <v>3680472.77</v>
      </c>
      <c r="D20" s="240">
        <f t="shared" si="4"/>
        <v>3680472.77</v>
      </c>
      <c r="E20" s="240">
        <f t="shared" si="4"/>
        <v>3680472.77</v>
      </c>
      <c r="F20" s="240">
        <f t="shared" si="4"/>
        <v>3680472.77</v>
      </c>
      <c r="G20" s="240">
        <f>SUM(C20)</f>
        <v>3680472.77</v>
      </c>
      <c r="H20" s="240">
        <f t="shared" si="5"/>
        <v>3680472.77</v>
      </c>
      <c r="I20" s="240">
        <f t="shared" si="5"/>
        <v>3680472.77</v>
      </c>
      <c r="J20" s="240">
        <f t="shared" si="5"/>
        <v>3680472.77</v>
      </c>
      <c r="K20" s="238">
        <f t="shared" si="6"/>
        <v>11041418.310000001</v>
      </c>
    </row>
    <row r="21" spans="1:11" ht="14.25" thickTop="1" thickBot="1" x14ac:dyDescent="0.25">
      <c r="A21" s="241" t="s">
        <v>178</v>
      </c>
      <c r="B21" s="236" t="s">
        <v>853</v>
      </c>
      <c r="C21" s="240">
        <f>SUM('[1]03'!AE180:AH180)</f>
        <v>0</v>
      </c>
      <c r="D21" s="240">
        <f t="shared" si="4"/>
        <v>0</v>
      </c>
      <c r="E21" s="243">
        <f t="shared" si="4"/>
        <v>0</v>
      </c>
      <c r="F21" s="244">
        <f t="shared" si="4"/>
        <v>0</v>
      </c>
      <c r="G21" s="240">
        <f>SUM(C21)</f>
        <v>0</v>
      </c>
      <c r="H21" s="242">
        <f t="shared" si="5"/>
        <v>0</v>
      </c>
      <c r="I21" s="243">
        <f t="shared" si="5"/>
        <v>0</v>
      </c>
      <c r="J21" s="245">
        <f t="shared" si="5"/>
        <v>0</v>
      </c>
      <c r="K21" s="238">
        <f t="shared" si="6"/>
        <v>0</v>
      </c>
    </row>
    <row r="22" spans="1:11" ht="14.25" thickTop="1" thickBot="1" x14ac:dyDescent="0.25">
      <c r="A22" s="246" t="s">
        <v>922</v>
      </c>
      <c r="B22" s="247" t="s">
        <v>68</v>
      </c>
      <c r="C22" s="248">
        <f>SUM('03'!AE168:AH168)</f>
        <v>11868583</v>
      </c>
      <c r="D22" s="248">
        <f t="shared" si="4"/>
        <v>11868583</v>
      </c>
      <c r="E22" s="248">
        <f t="shared" si="4"/>
        <v>11868583</v>
      </c>
      <c r="F22" s="248">
        <f t="shared" si="4"/>
        <v>11868583</v>
      </c>
      <c r="G22" s="248">
        <f>SUM(C22)</f>
        <v>11868583</v>
      </c>
      <c r="H22" s="248">
        <f t="shared" si="5"/>
        <v>11868583</v>
      </c>
      <c r="I22" s="248">
        <f t="shared" si="5"/>
        <v>11868583</v>
      </c>
      <c r="J22" s="248">
        <f t="shared" si="5"/>
        <v>11868583</v>
      </c>
      <c r="K22" s="249">
        <f t="shared" si="6"/>
        <v>35605749</v>
      </c>
    </row>
    <row r="23" spans="1:11" ht="20.25" thickTop="1" thickBot="1" x14ac:dyDescent="0.25">
      <c r="A23" s="250">
        <v>4</v>
      </c>
      <c r="B23" s="258" t="s">
        <v>923</v>
      </c>
      <c r="C23" s="259">
        <f t="shared" ref="C23:K23" si="7">SUM(C19,C20,C21)</f>
        <v>31991801.77</v>
      </c>
      <c r="D23" s="260">
        <f t="shared" si="7"/>
        <v>31991801.77</v>
      </c>
      <c r="E23" s="261">
        <f t="shared" si="7"/>
        <v>31991801.77</v>
      </c>
      <c r="F23" s="262">
        <f t="shared" si="7"/>
        <v>31991801.77</v>
      </c>
      <c r="G23" s="263">
        <f t="shared" si="7"/>
        <v>31991801.77</v>
      </c>
      <c r="H23" s="260">
        <f t="shared" si="7"/>
        <v>31991801.77</v>
      </c>
      <c r="I23" s="261">
        <f t="shared" si="7"/>
        <v>31991801.77</v>
      </c>
      <c r="J23" s="261">
        <f t="shared" si="7"/>
        <v>31991801.77</v>
      </c>
      <c r="K23" s="264">
        <f t="shared" si="7"/>
        <v>95975405.310000002</v>
      </c>
    </row>
    <row r="24" spans="1:11" ht="18.75" thickTop="1" x14ac:dyDescent="0.2">
      <c r="A24" s="1051" t="s">
        <v>762</v>
      </c>
      <c r="B24" s="1052"/>
      <c r="C24" s="1052"/>
      <c r="D24" s="1052"/>
      <c r="E24" s="1052"/>
      <c r="F24" s="1052"/>
      <c r="G24" s="1052"/>
      <c r="H24" s="1052"/>
      <c r="I24" s="1052"/>
      <c r="J24" s="1052"/>
      <c r="K24" s="1053"/>
    </row>
    <row r="25" spans="1:11" ht="14.25" x14ac:dyDescent="0.2">
      <c r="A25" s="1034" t="s">
        <v>924</v>
      </c>
      <c r="B25" s="1035"/>
      <c r="C25" s="1035"/>
      <c r="D25" s="1035"/>
      <c r="E25" s="1035"/>
      <c r="F25" s="1035"/>
      <c r="G25" s="1035"/>
      <c r="H25" s="1035"/>
      <c r="I25" s="1035"/>
      <c r="J25" s="1035"/>
      <c r="K25" s="1036"/>
    </row>
    <row r="26" spans="1:11" ht="13.5" thickBot="1" x14ac:dyDescent="0.25">
      <c r="A26" s="1037" t="s">
        <v>905</v>
      </c>
      <c r="B26" s="1038"/>
      <c r="C26" s="1038"/>
      <c r="D26" s="1038"/>
      <c r="E26" s="1038"/>
      <c r="F26" s="1038"/>
      <c r="G26" s="1038"/>
      <c r="H26" s="1038"/>
      <c r="I26" s="1038"/>
      <c r="J26" s="1038"/>
      <c r="K26" s="1039"/>
    </row>
    <row r="27" spans="1:11" ht="17.25" thickTop="1" thickBot="1" x14ac:dyDescent="0.25">
      <c r="A27" s="1040" t="s">
        <v>906</v>
      </c>
      <c r="B27" s="1042" t="s">
        <v>907</v>
      </c>
      <c r="C27" s="1044" t="s">
        <v>764</v>
      </c>
      <c r="D27" s="1045"/>
      <c r="E27" s="1045"/>
      <c r="F27" s="1046"/>
      <c r="G27" s="1047" t="s">
        <v>908</v>
      </c>
      <c r="H27" s="1048"/>
      <c r="I27" s="1048"/>
      <c r="J27" s="1049"/>
      <c r="K27" s="225"/>
    </row>
    <row r="28" spans="1:11" ht="14.25" thickTop="1" thickBot="1" x14ac:dyDescent="0.25">
      <c r="A28" s="1041"/>
      <c r="B28" s="1043"/>
      <c r="C28" s="226" t="s">
        <v>952</v>
      </c>
      <c r="D28" s="227" t="s">
        <v>909</v>
      </c>
      <c r="E28" s="227" t="s">
        <v>926</v>
      </c>
      <c r="F28" s="227" t="s">
        <v>954</v>
      </c>
      <c r="G28" s="226" t="s">
        <v>952</v>
      </c>
      <c r="H28" s="227" t="s">
        <v>909</v>
      </c>
      <c r="I28" s="227" t="s">
        <v>926</v>
      </c>
      <c r="J28" s="227" t="s">
        <v>953</v>
      </c>
      <c r="K28" s="228" t="s">
        <v>910</v>
      </c>
    </row>
    <row r="29" spans="1:11" ht="13.5" thickBot="1" x14ac:dyDescent="0.25">
      <c r="A29" s="229" t="s">
        <v>911</v>
      </c>
      <c r="B29" s="230" t="s">
        <v>912</v>
      </c>
      <c r="C29" s="231" t="s">
        <v>913</v>
      </c>
      <c r="D29" s="230" t="s">
        <v>914</v>
      </c>
      <c r="E29" s="232" t="s">
        <v>915</v>
      </c>
      <c r="F29" s="231" t="s">
        <v>916</v>
      </c>
      <c r="G29" s="230" t="s">
        <v>917</v>
      </c>
      <c r="H29" s="233" t="s">
        <v>918</v>
      </c>
      <c r="I29" s="230">
        <v>1</v>
      </c>
      <c r="J29" s="233" t="s">
        <v>919</v>
      </c>
      <c r="K29" s="234" t="s">
        <v>920</v>
      </c>
    </row>
    <row r="30" spans="1:11" ht="14.25" thickTop="1" thickBot="1" x14ac:dyDescent="0.25">
      <c r="A30" s="235" t="s">
        <v>176</v>
      </c>
      <c r="B30" s="236" t="s">
        <v>927</v>
      </c>
      <c r="C30" s="237">
        <f>SUM('04'!AE103:AH103)</f>
        <v>56734525</v>
      </c>
      <c r="D30" s="237">
        <f t="shared" ref="D30:F33" si="8">SUM(C30)</f>
        <v>56734525</v>
      </c>
      <c r="E30" s="237">
        <f t="shared" si="8"/>
        <v>56734525</v>
      </c>
      <c r="F30" s="237">
        <f t="shared" si="8"/>
        <v>56734525</v>
      </c>
      <c r="G30" s="237">
        <f>SUM(C30)</f>
        <v>56734525</v>
      </c>
      <c r="H30" s="237">
        <f t="shared" ref="H30:J32" si="9">SUM(G30)</f>
        <v>56734525</v>
      </c>
      <c r="I30" s="237">
        <f t="shared" si="9"/>
        <v>56734525</v>
      </c>
      <c r="J30" s="237">
        <f t="shared" si="9"/>
        <v>56734525</v>
      </c>
      <c r="K30" s="265">
        <f t="shared" ref="K30:K33" si="10">SUM(H30:J30)</f>
        <v>170203575</v>
      </c>
    </row>
    <row r="31" spans="1:11" ht="27" thickTop="1" thickBot="1" x14ac:dyDescent="0.25">
      <c r="A31" s="239" t="s">
        <v>177</v>
      </c>
      <c r="B31" s="236" t="s">
        <v>921</v>
      </c>
      <c r="C31" s="240">
        <f>C30*0.13</f>
        <v>7375488.25</v>
      </c>
      <c r="D31" s="240">
        <f t="shared" si="8"/>
        <v>7375488.25</v>
      </c>
      <c r="E31" s="240">
        <f t="shared" si="8"/>
        <v>7375488.25</v>
      </c>
      <c r="F31" s="240">
        <f t="shared" si="8"/>
        <v>7375488.25</v>
      </c>
      <c r="G31" s="240">
        <f>SUM(C31)</f>
        <v>7375488.25</v>
      </c>
      <c r="H31" s="240">
        <f t="shared" si="9"/>
        <v>7375488.25</v>
      </c>
      <c r="I31" s="240">
        <f t="shared" si="9"/>
        <v>7375488.25</v>
      </c>
      <c r="J31" s="240">
        <f t="shared" si="9"/>
        <v>7375488.25</v>
      </c>
      <c r="K31" s="265">
        <f t="shared" si="10"/>
        <v>22126464.75</v>
      </c>
    </row>
    <row r="32" spans="1:11" ht="14.25" thickTop="1" thickBot="1" x14ac:dyDescent="0.25">
      <c r="A32" s="241" t="s">
        <v>178</v>
      </c>
      <c r="B32" s="236" t="s">
        <v>853</v>
      </c>
      <c r="C32" s="240">
        <f>SUM('[1]04'!AE148:AH148)</f>
        <v>0</v>
      </c>
      <c r="D32" s="242">
        <f t="shared" si="8"/>
        <v>0</v>
      </c>
      <c r="E32" s="243">
        <f t="shared" si="8"/>
        <v>0</v>
      </c>
      <c r="F32" s="244">
        <f t="shared" si="8"/>
        <v>0</v>
      </c>
      <c r="G32" s="240">
        <f>SUM(C32)</f>
        <v>0</v>
      </c>
      <c r="H32" s="242">
        <f t="shared" si="9"/>
        <v>0</v>
      </c>
      <c r="I32" s="243">
        <f t="shared" si="9"/>
        <v>0</v>
      </c>
      <c r="J32" s="245">
        <f t="shared" si="9"/>
        <v>0</v>
      </c>
      <c r="K32" s="265">
        <f t="shared" si="10"/>
        <v>0</v>
      </c>
    </row>
    <row r="33" spans="1:11" ht="14.25" thickTop="1" thickBot="1" x14ac:dyDescent="0.25">
      <c r="A33" s="246" t="s">
        <v>922</v>
      </c>
      <c r="B33" s="247" t="s">
        <v>68</v>
      </c>
      <c r="C33" s="248">
        <f>SUM('04'!AE134:AH134)</f>
        <v>5461487</v>
      </c>
      <c r="D33" s="248">
        <f t="shared" si="8"/>
        <v>5461487</v>
      </c>
      <c r="E33" s="248">
        <f t="shared" si="8"/>
        <v>5461487</v>
      </c>
      <c r="F33" s="248">
        <f t="shared" si="8"/>
        <v>5461487</v>
      </c>
      <c r="G33" s="248">
        <f>SUM(F33)</f>
        <v>5461487</v>
      </c>
      <c r="H33" s="248">
        <f>SUM(G33)</f>
        <v>5461487</v>
      </c>
      <c r="I33" s="248">
        <f>SUM(H33)</f>
        <v>5461487</v>
      </c>
      <c r="J33" s="248">
        <f>SUM(I32:I33)</f>
        <v>5461487</v>
      </c>
      <c r="K33" s="266">
        <f t="shared" si="10"/>
        <v>16384461</v>
      </c>
    </row>
    <row r="34" spans="1:11" ht="20.25" thickTop="1" thickBot="1" x14ac:dyDescent="0.25">
      <c r="A34" s="250">
        <v>4</v>
      </c>
      <c r="B34" s="258" t="s">
        <v>923</v>
      </c>
      <c r="C34" s="259">
        <f t="shared" ref="C34:D34" si="11">SUM(C30,C31,C32)</f>
        <v>64110013.25</v>
      </c>
      <c r="D34" s="260">
        <f t="shared" si="11"/>
        <v>64110013.25</v>
      </c>
      <c r="E34" s="261">
        <f>SUM(E30,E31,E32)</f>
        <v>64110013.25</v>
      </c>
      <c r="F34" s="262">
        <f t="shared" ref="F34:H34" si="12">SUM(F30,F31,F32)</f>
        <v>64110013.25</v>
      </c>
      <c r="G34" s="263">
        <f t="shared" si="12"/>
        <v>64110013.25</v>
      </c>
      <c r="H34" s="260">
        <f t="shared" si="12"/>
        <v>64110013.25</v>
      </c>
      <c r="I34" s="261">
        <f>SUM(I30,I31,I32)</f>
        <v>64110013.25</v>
      </c>
      <c r="J34" s="261">
        <f t="shared" ref="J34" si="13">SUM(J30,J31,J32)</f>
        <v>64110013.25</v>
      </c>
      <c r="K34" s="264">
        <f>SUM(K30,K31,K32)</f>
        <v>192330039.75</v>
      </c>
    </row>
    <row r="35" spans="1:11" ht="13.5" thickTop="1" x14ac:dyDescent="0.2"/>
  </sheetData>
  <sheetProtection algorithmName="SHA-512" hashValue="1uTvy2d8G4cvzcskIvP4eT5ooRt81WTDzx+6cWyK3+loxBXu18O7lS7dOdqB+x956mEuzX6sa67mazvuo54hyA==" saltValue="T7xxWJCUm2+KzASHqI0e7w==" spinCount="100000" sheet="1" objects="1" scenarios="1"/>
  <mergeCells count="22">
    <mergeCell ref="A1:C1"/>
    <mergeCell ref="A24:K24"/>
    <mergeCell ref="A25:K25"/>
    <mergeCell ref="A26:K26"/>
    <mergeCell ref="A27:A28"/>
    <mergeCell ref="B27:B28"/>
    <mergeCell ref="C27:F27"/>
    <mergeCell ref="G27:J27"/>
    <mergeCell ref="A13:K13"/>
    <mergeCell ref="A14:K14"/>
    <mergeCell ref="A15:K15"/>
    <mergeCell ref="A16:A17"/>
    <mergeCell ref="B16:B17"/>
    <mergeCell ref="C16:F16"/>
    <mergeCell ref="G16:J16"/>
    <mergeCell ref="A2:K2"/>
    <mergeCell ref="A3:K3"/>
    <mergeCell ref="A4:K4"/>
    <mergeCell ref="A5:A6"/>
    <mergeCell ref="B5:B6"/>
    <mergeCell ref="C5:F5"/>
    <mergeCell ref="G5:J5"/>
  </mergeCells>
  <pageMargins left="0.7" right="0.7" top="0.75" bottom="0.75" header="0.3" footer="0.3"/>
  <pageSetup paperSize="9" scale="73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C53F0-0917-4B44-9699-3095BDD6A492}">
  <sheetPr>
    <tabColor theme="2" tint="-0.749992370372631"/>
  </sheetPr>
  <dimension ref="A1:F13"/>
  <sheetViews>
    <sheetView view="pageBreakPreview" zoomScaleNormal="100" zoomScaleSheetLayoutView="100" workbookViewId="0">
      <selection activeCell="C23" sqref="C22:C23"/>
    </sheetView>
  </sheetViews>
  <sheetFormatPr defaultRowHeight="12.75" x14ac:dyDescent="0.2"/>
  <cols>
    <col min="2" max="2" width="38.42578125" customWidth="1"/>
    <col min="3" max="3" width="24.5703125" customWidth="1"/>
    <col min="4" max="4" width="25.5703125" customWidth="1"/>
    <col min="5" max="5" width="28.140625" customWidth="1"/>
  </cols>
  <sheetData>
    <row r="1" spans="1:6" ht="13.5" thickBot="1" x14ac:dyDescent="0.25">
      <c r="A1" s="1050" t="s">
        <v>1016</v>
      </c>
      <c r="B1" s="1050"/>
      <c r="C1" s="1050"/>
      <c r="D1" s="1050"/>
      <c r="E1" s="1050"/>
    </row>
    <row r="2" spans="1:6" ht="18.75" thickTop="1" x14ac:dyDescent="0.2">
      <c r="A2" s="1051" t="s">
        <v>759</v>
      </c>
      <c r="B2" s="1052"/>
      <c r="C2" s="1052"/>
      <c r="D2" s="1052"/>
      <c r="E2" s="1052"/>
      <c r="F2" s="1053"/>
    </row>
    <row r="3" spans="1:6" ht="15" x14ac:dyDescent="0.2">
      <c r="A3" s="1054" t="s">
        <v>982</v>
      </c>
      <c r="B3" s="1055"/>
      <c r="C3" s="1055"/>
      <c r="D3" s="1055"/>
      <c r="E3" s="1055"/>
      <c r="F3" s="1056"/>
    </row>
    <row r="4" spans="1:6" ht="13.5" thickBot="1" x14ac:dyDescent="0.25">
      <c r="A4" s="1057" t="s">
        <v>983</v>
      </c>
      <c r="B4" s="1058"/>
      <c r="C4" s="1058"/>
      <c r="D4" s="1058"/>
      <c r="E4" s="1058"/>
      <c r="F4" s="1059"/>
    </row>
    <row r="5" spans="1:6" ht="13.5" thickTop="1" x14ac:dyDescent="0.2">
      <c r="A5" s="1060" t="s">
        <v>984</v>
      </c>
      <c r="B5" s="1062" t="s">
        <v>985</v>
      </c>
      <c r="C5" s="1062" t="s">
        <v>986</v>
      </c>
      <c r="D5" s="1062"/>
      <c r="E5" s="1062"/>
      <c r="F5" s="1064" t="s">
        <v>987</v>
      </c>
    </row>
    <row r="6" spans="1:6" ht="27" customHeight="1" thickBot="1" x14ac:dyDescent="0.25">
      <c r="A6" s="1061"/>
      <c r="B6" s="1063"/>
      <c r="C6" s="277" t="s">
        <v>952</v>
      </c>
      <c r="D6" s="277" t="s">
        <v>988</v>
      </c>
      <c r="E6" s="277" t="s">
        <v>990</v>
      </c>
      <c r="F6" s="1065"/>
    </row>
    <row r="7" spans="1:6" ht="13.5" thickBot="1" x14ac:dyDescent="0.25">
      <c r="A7" s="278">
        <v>1</v>
      </c>
      <c r="B7" s="279">
        <v>2</v>
      </c>
      <c r="C7" s="279">
        <v>3</v>
      </c>
      <c r="D7" s="279">
        <v>4</v>
      </c>
      <c r="E7" s="279">
        <v>5</v>
      </c>
      <c r="F7" s="280">
        <v>6</v>
      </c>
    </row>
    <row r="8" spans="1:6" x14ac:dyDescent="0.2">
      <c r="A8" s="281" t="s">
        <v>176</v>
      </c>
      <c r="B8" s="282"/>
      <c r="C8" s="283">
        <v>0</v>
      </c>
      <c r="D8" s="283">
        <v>0</v>
      </c>
      <c r="E8" s="283">
        <v>0</v>
      </c>
      <c r="F8" s="284">
        <v>0</v>
      </c>
    </row>
    <row r="9" spans="1:6" x14ac:dyDescent="0.2">
      <c r="A9" s="285" t="s">
        <v>177</v>
      </c>
      <c r="B9" s="286"/>
      <c r="C9" s="287">
        <v>0</v>
      </c>
      <c r="D9" s="287">
        <v>0</v>
      </c>
      <c r="E9" s="287">
        <v>0</v>
      </c>
      <c r="F9" s="288">
        <v>0</v>
      </c>
    </row>
    <row r="10" spans="1:6" x14ac:dyDescent="0.2">
      <c r="A10" s="285" t="s">
        <v>178</v>
      </c>
      <c r="B10" s="286"/>
      <c r="C10" s="287">
        <v>0</v>
      </c>
      <c r="D10" s="287">
        <v>0</v>
      </c>
      <c r="E10" s="287">
        <v>0</v>
      </c>
      <c r="F10" s="288">
        <v>0</v>
      </c>
    </row>
    <row r="11" spans="1:6" x14ac:dyDescent="0.2">
      <c r="A11" s="285" t="s">
        <v>175</v>
      </c>
      <c r="B11" s="286"/>
      <c r="C11" s="287">
        <v>0</v>
      </c>
      <c r="D11" s="287">
        <v>0</v>
      </c>
      <c r="E11" s="287">
        <v>0</v>
      </c>
      <c r="F11" s="288">
        <v>0</v>
      </c>
    </row>
    <row r="12" spans="1:6" ht="13.5" thickBot="1" x14ac:dyDescent="0.25">
      <c r="A12" s="289" t="s">
        <v>438</v>
      </c>
      <c r="B12" s="290"/>
      <c r="C12" s="291">
        <v>0</v>
      </c>
      <c r="D12" s="291">
        <v>0</v>
      </c>
      <c r="E12" s="291">
        <v>0</v>
      </c>
      <c r="F12" s="288">
        <v>0</v>
      </c>
    </row>
    <row r="13" spans="1:6" ht="16.5" thickBot="1" x14ac:dyDescent="0.3">
      <c r="A13" s="292" t="s">
        <v>510</v>
      </c>
      <c r="B13" s="293" t="s">
        <v>989</v>
      </c>
      <c r="C13" s="294">
        <v>0</v>
      </c>
      <c r="D13" s="294">
        <v>0</v>
      </c>
      <c r="E13" s="294">
        <v>0</v>
      </c>
      <c r="F13" s="295">
        <v>0</v>
      </c>
    </row>
  </sheetData>
  <sheetProtection algorithmName="SHA-512" hashValue="FqbyNjeANFuwiNsHNYqENWRbw4lqIsZMP5Sciu77JkyZ0ZbtsBBQK2hspbh4ujdy1YPi+x/anJpQlT/tUXT7YQ==" saltValue="FjXhZ6vRCU/3Wm/XqRYYDg==" spinCount="100000" sheet="1" objects="1" scenarios="1"/>
  <mergeCells count="8">
    <mergeCell ref="A1:E1"/>
    <mergeCell ref="A2:F2"/>
    <mergeCell ref="A3:F3"/>
    <mergeCell ref="A4:F4"/>
    <mergeCell ref="A5:A6"/>
    <mergeCell ref="B5:B6"/>
    <mergeCell ref="C5:E5"/>
    <mergeCell ref="F5:F6"/>
  </mergeCells>
  <pageMargins left="0.7" right="0.7" top="0.75" bottom="0.75" header="0.3" footer="0.3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0.89999084444715716"/>
  </sheetPr>
  <dimension ref="A1:AR232"/>
  <sheetViews>
    <sheetView view="pageBreakPreview" zoomScaleSheetLayoutView="100" workbookViewId="0">
      <pane xSplit="28" ySplit="7" topLeftCell="AC224" activePane="bottomRight" state="frozen"/>
      <selection sqref="A1:BK1"/>
      <selection pane="topRight" sqref="A1:BK1"/>
      <selection pane="bottomLeft" sqref="A1:BK1"/>
      <selection pane="bottomRight" activeCell="AI47" sqref="AI47:AL47"/>
    </sheetView>
  </sheetViews>
  <sheetFormatPr defaultRowHeight="12.75" x14ac:dyDescent="0.2"/>
  <cols>
    <col min="1" max="1" width="2.42578125" style="3" customWidth="1"/>
    <col min="2" max="2" width="2.140625" style="3" customWidth="1"/>
    <col min="3" max="21" width="2.7109375" style="1" customWidth="1"/>
    <col min="22" max="22" width="2" style="1" customWidth="1"/>
    <col min="23" max="28" width="2.7109375" style="1" hidden="1" customWidth="1"/>
    <col min="29" max="29" width="2.7109375" style="1" customWidth="1"/>
    <col min="30" max="30" width="7.7109375" style="1" customWidth="1"/>
    <col min="31" max="33" width="2.7109375" style="1" customWidth="1"/>
    <col min="34" max="34" width="9" style="1" customWidth="1"/>
    <col min="35" max="37" width="2.7109375" style="1" customWidth="1"/>
    <col min="38" max="38" width="9" style="1" customWidth="1"/>
    <col min="39" max="41" width="2.7109375" style="1" customWidth="1"/>
    <col min="42" max="42" width="9.7109375" style="1" customWidth="1"/>
    <col min="43" max="43" width="3.42578125" style="1" customWidth="1"/>
    <col min="44" max="44" width="3.28515625" style="1" customWidth="1"/>
    <col min="45" max="51" width="2.7109375" style="1" customWidth="1"/>
    <col min="52" max="16384" width="9.140625" style="1"/>
  </cols>
  <sheetData>
    <row r="1" spans="1:44" ht="28.5" customHeight="1" thickBot="1" x14ac:dyDescent="0.25">
      <c r="A1" s="301" t="s">
        <v>1000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301"/>
      <c r="T1" s="301"/>
      <c r="U1" s="301"/>
      <c r="V1" s="301"/>
      <c r="W1" s="301"/>
      <c r="X1" s="301"/>
      <c r="Y1" s="301"/>
      <c r="Z1" s="301"/>
      <c r="AA1" s="301"/>
      <c r="AB1" s="301"/>
      <c r="AC1" s="301"/>
      <c r="AD1" s="301"/>
      <c r="AE1" s="301"/>
      <c r="AF1" s="301"/>
      <c r="AG1" s="301"/>
      <c r="AH1" s="301"/>
      <c r="AI1" s="301"/>
      <c r="AJ1" s="301"/>
      <c r="AK1" s="301"/>
      <c r="AL1" s="301"/>
      <c r="AM1" s="301"/>
      <c r="AN1" s="301"/>
      <c r="AO1" s="301"/>
      <c r="AP1" s="301"/>
      <c r="AQ1" s="301"/>
      <c r="AR1" s="301"/>
    </row>
    <row r="2" spans="1:44" ht="28.5" customHeight="1" thickTop="1" thickBot="1" x14ac:dyDescent="0.25">
      <c r="A2" s="302" t="s">
        <v>758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3"/>
      <c r="AC2" s="303"/>
      <c r="AD2" s="303"/>
      <c r="AE2" s="303"/>
      <c r="AF2" s="303"/>
      <c r="AG2" s="303"/>
      <c r="AH2" s="303"/>
      <c r="AI2" s="303"/>
      <c r="AJ2" s="303"/>
      <c r="AK2" s="303"/>
      <c r="AL2" s="303"/>
      <c r="AM2" s="303"/>
      <c r="AN2" s="303"/>
      <c r="AO2" s="303"/>
      <c r="AP2" s="303"/>
      <c r="AQ2" s="303"/>
      <c r="AR2" s="304"/>
    </row>
    <row r="3" spans="1:44" ht="15" customHeight="1" thickTop="1" x14ac:dyDescent="0.2">
      <c r="A3" s="305" t="s">
        <v>929</v>
      </c>
      <c r="B3" s="306"/>
      <c r="C3" s="306"/>
      <c r="D3" s="306"/>
      <c r="E3" s="306"/>
      <c r="F3" s="306"/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6"/>
      <c r="S3" s="306"/>
      <c r="T3" s="306"/>
      <c r="U3" s="306"/>
      <c r="V3" s="306"/>
      <c r="W3" s="306"/>
      <c r="X3" s="306"/>
      <c r="Y3" s="306"/>
      <c r="Z3" s="306"/>
      <c r="AA3" s="306"/>
      <c r="AB3" s="306"/>
      <c r="AC3" s="306"/>
      <c r="AD3" s="306"/>
      <c r="AE3" s="306"/>
      <c r="AF3" s="306"/>
      <c r="AG3" s="306"/>
      <c r="AH3" s="306"/>
      <c r="AI3" s="306"/>
      <c r="AJ3" s="306"/>
      <c r="AK3" s="306"/>
      <c r="AL3" s="306"/>
      <c r="AM3" s="306"/>
      <c r="AN3" s="306"/>
      <c r="AO3" s="306"/>
      <c r="AP3" s="306"/>
      <c r="AQ3" s="306"/>
      <c r="AR3" s="307"/>
    </row>
    <row r="4" spans="1:44" ht="15.95" customHeight="1" x14ac:dyDescent="0.2">
      <c r="A4" s="308" t="s">
        <v>564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309"/>
      <c r="Q4" s="309"/>
      <c r="R4" s="309"/>
      <c r="S4" s="309"/>
      <c r="T4" s="309"/>
      <c r="U4" s="309"/>
      <c r="V4" s="309"/>
      <c r="W4" s="309"/>
      <c r="X4" s="309"/>
      <c r="Y4" s="309"/>
      <c r="Z4" s="309"/>
      <c r="AA4" s="309"/>
      <c r="AB4" s="309"/>
      <c r="AC4" s="309"/>
      <c r="AD4" s="309"/>
      <c r="AE4" s="309"/>
      <c r="AF4" s="309"/>
      <c r="AG4" s="309"/>
      <c r="AH4" s="309"/>
      <c r="AI4" s="309"/>
      <c r="AJ4" s="309"/>
      <c r="AK4" s="309"/>
      <c r="AL4" s="309"/>
      <c r="AM4" s="309"/>
      <c r="AN4" s="309"/>
      <c r="AO4" s="309"/>
      <c r="AP4" s="309"/>
      <c r="AQ4" s="309"/>
      <c r="AR4" s="310"/>
    </row>
    <row r="5" spans="1:44" ht="15.95" customHeight="1" x14ac:dyDescent="0.2">
      <c r="A5" s="311" t="s">
        <v>439</v>
      </c>
      <c r="B5" s="312"/>
      <c r="C5" s="313" t="s">
        <v>26</v>
      </c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4" t="s">
        <v>440</v>
      </c>
      <c r="AD5" s="314"/>
      <c r="AE5" s="315" t="s">
        <v>456</v>
      </c>
      <c r="AF5" s="315"/>
      <c r="AG5" s="315"/>
      <c r="AH5" s="315"/>
      <c r="AI5" s="315"/>
      <c r="AJ5" s="315"/>
      <c r="AK5" s="315"/>
      <c r="AL5" s="315"/>
      <c r="AM5" s="315" t="s">
        <v>995</v>
      </c>
      <c r="AN5" s="315"/>
      <c r="AO5" s="315"/>
      <c r="AP5" s="315"/>
      <c r="AQ5" s="335" t="s">
        <v>437</v>
      </c>
      <c r="AR5" s="336"/>
    </row>
    <row r="6" spans="1:44" ht="39.75" customHeight="1" x14ac:dyDescent="0.2">
      <c r="A6" s="311"/>
      <c r="B6" s="312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  <c r="S6" s="313"/>
      <c r="T6" s="313"/>
      <c r="U6" s="313"/>
      <c r="V6" s="313"/>
      <c r="W6" s="313"/>
      <c r="X6" s="313"/>
      <c r="Y6" s="313"/>
      <c r="Z6" s="313"/>
      <c r="AA6" s="313"/>
      <c r="AB6" s="313"/>
      <c r="AC6" s="314"/>
      <c r="AD6" s="314"/>
      <c r="AE6" s="337" t="s">
        <v>455</v>
      </c>
      <c r="AF6" s="338"/>
      <c r="AG6" s="338"/>
      <c r="AH6" s="338"/>
      <c r="AI6" s="337" t="s">
        <v>896</v>
      </c>
      <c r="AJ6" s="338"/>
      <c r="AK6" s="338"/>
      <c r="AL6" s="338"/>
      <c r="AM6" s="315"/>
      <c r="AN6" s="315"/>
      <c r="AO6" s="315"/>
      <c r="AP6" s="315"/>
      <c r="AQ6" s="335"/>
      <c r="AR6" s="336"/>
    </row>
    <row r="7" spans="1:44" x14ac:dyDescent="0.2">
      <c r="A7" s="333" t="s">
        <v>176</v>
      </c>
      <c r="B7" s="334"/>
      <c r="C7" s="316" t="s">
        <v>177</v>
      </c>
      <c r="D7" s="317"/>
      <c r="E7" s="317"/>
      <c r="F7" s="317"/>
      <c r="G7" s="317"/>
      <c r="H7" s="317"/>
      <c r="I7" s="317"/>
      <c r="J7" s="317"/>
      <c r="K7" s="317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17"/>
      <c r="AA7" s="317"/>
      <c r="AB7" s="317"/>
      <c r="AC7" s="316" t="s">
        <v>178</v>
      </c>
      <c r="AD7" s="317"/>
      <c r="AE7" s="316" t="s">
        <v>175</v>
      </c>
      <c r="AF7" s="317"/>
      <c r="AG7" s="317"/>
      <c r="AH7" s="318"/>
      <c r="AI7" s="316" t="s">
        <v>438</v>
      </c>
      <c r="AJ7" s="317"/>
      <c r="AK7" s="317"/>
      <c r="AL7" s="318"/>
      <c r="AM7" s="316" t="s">
        <v>510</v>
      </c>
      <c r="AN7" s="317"/>
      <c r="AO7" s="317"/>
      <c r="AP7" s="318"/>
      <c r="AQ7" s="316" t="s">
        <v>511</v>
      </c>
      <c r="AR7" s="319"/>
    </row>
    <row r="8" spans="1:44" ht="20.100000000000001" customHeight="1" x14ac:dyDescent="0.2">
      <c r="A8" s="320" t="s">
        <v>0</v>
      </c>
      <c r="B8" s="321"/>
      <c r="C8" s="322" t="s">
        <v>241</v>
      </c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23"/>
      <c r="W8" s="323"/>
      <c r="X8" s="323"/>
      <c r="Y8" s="323"/>
      <c r="Z8" s="323"/>
      <c r="AA8" s="323"/>
      <c r="AB8" s="324"/>
      <c r="AC8" s="325" t="s">
        <v>242</v>
      </c>
      <c r="AD8" s="326"/>
      <c r="AE8" s="327">
        <f>SUM('03'!AE8:AH8)</f>
        <v>23722308</v>
      </c>
      <c r="AF8" s="328"/>
      <c r="AG8" s="328"/>
      <c r="AH8" s="329"/>
      <c r="AI8" s="330">
        <f>SUM('03'!AI8:AL8)</f>
        <v>23722308</v>
      </c>
      <c r="AJ8" s="331"/>
      <c r="AK8" s="331"/>
      <c r="AL8" s="332"/>
      <c r="AM8" s="330">
        <f>SUM('03'!AM8:AP8)</f>
        <v>16131172</v>
      </c>
      <c r="AN8" s="331"/>
      <c r="AO8" s="331"/>
      <c r="AP8" s="332"/>
      <c r="AQ8" s="339">
        <f t="shared" ref="AQ8:AQ39" si="0">IF(AI8&gt;0,AM8/AI8,"n.é.")</f>
        <v>0.68000010791530063</v>
      </c>
      <c r="AR8" s="340"/>
    </row>
    <row r="9" spans="1:44" ht="32.25" customHeight="1" x14ac:dyDescent="0.2">
      <c r="A9" s="320" t="s">
        <v>1</v>
      </c>
      <c r="B9" s="321"/>
      <c r="C9" s="341" t="s">
        <v>243</v>
      </c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2"/>
      <c r="P9" s="342"/>
      <c r="Q9" s="342"/>
      <c r="R9" s="342"/>
      <c r="S9" s="342"/>
      <c r="T9" s="342"/>
      <c r="U9" s="342"/>
      <c r="V9" s="342"/>
      <c r="W9" s="342"/>
      <c r="X9" s="342"/>
      <c r="Y9" s="342"/>
      <c r="Z9" s="342"/>
      <c r="AA9" s="342"/>
      <c r="AB9" s="343"/>
      <c r="AC9" s="325" t="s">
        <v>244</v>
      </c>
      <c r="AD9" s="326"/>
      <c r="AE9" s="327">
        <f>SUM('03'!AE18:AH18)</f>
        <v>35663200</v>
      </c>
      <c r="AF9" s="328"/>
      <c r="AG9" s="328"/>
      <c r="AH9" s="329"/>
      <c r="AI9" s="330">
        <f>SUM('03'!AI18:AL18)</f>
        <v>39397447</v>
      </c>
      <c r="AJ9" s="331"/>
      <c r="AK9" s="331"/>
      <c r="AL9" s="332"/>
      <c r="AM9" s="330">
        <f>SUM('03'!AM18:AP18)</f>
        <v>27100253</v>
      </c>
      <c r="AN9" s="331"/>
      <c r="AO9" s="331"/>
      <c r="AP9" s="332"/>
      <c r="AQ9" s="339">
        <f t="shared" si="0"/>
        <v>0.68786825197074319</v>
      </c>
      <c r="AR9" s="340"/>
    </row>
    <row r="10" spans="1:44" ht="33" customHeight="1" x14ac:dyDescent="0.2">
      <c r="A10" s="320" t="s">
        <v>2</v>
      </c>
      <c r="B10" s="321"/>
      <c r="C10" s="341" t="s">
        <v>245</v>
      </c>
      <c r="D10" s="342"/>
      <c r="E10" s="342"/>
      <c r="F10" s="342"/>
      <c r="G10" s="342"/>
      <c r="H10" s="342"/>
      <c r="I10" s="342"/>
      <c r="J10" s="342"/>
      <c r="K10" s="342"/>
      <c r="L10" s="342"/>
      <c r="M10" s="342"/>
      <c r="N10" s="342"/>
      <c r="O10" s="342"/>
      <c r="P10" s="342"/>
      <c r="Q10" s="342"/>
      <c r="R10" s="342"/>
      <c r="S10" s="342"/>
      <c r="T10" s="342"/>
      <c r="U10" s="342"/>
      <c r="V10" s="342"/>
      <c r="W10" s="342"/>
      <c r="X10" s="342"/>
      <c r="Y10" s="342"/>
      <c r="Z10" s="342"/>
      <c r="AA10" s="342"/>
      <c r="AB10" s="343"/>
      <c r="AC10" s="325" t="s">
        <v>246</v>
      </c>
      <c r="AD10" s="326"/>
      <c r="AE10" s="327">
        <f>SUM('03'!AE24:AH24,'03'!AE32:AH32)</f>
        <v>48914435</v>
      </c>
      <c r="AF10" s="328"/>
      <c r="AG10" s="328"/>
      <c r="AH10" s="329"/>
      <c r="AI10" s="344">
        <f>SUM('03'!AI24:AL24,'03'!AI32:AL32)</f>
        <v>53522728</v>
      </c>
      <c r="AJ10" s="345"/>
      <c r="AK10" s="345"/>
      <c r="AL10" s="346"/>
      <c r="AM10" s="330">
        <f>SUM('03'!AM24:AP24,'03'!AM32:AP32)</f>
        <v>36843211</v>
      </c>
      <c r="AN10" s="331"/>
      <c r="AO10" s="331"/>
      <c r="AP10" s="332"/>
      <c r="AQ10" s="339">
        <f t="shared" si="0"/>
        <v>0.68836571633643184</v>
      </c>
      <c r="AR10" s="340"/>
    </row>
    <row r="11" spans="1:44" ht="20.100000000000001" customHeight="1" x14ac:dyDescent="0.2">
      <c r="A11" s="320" t="s">
        <v>3</v>
      </c>
      <c r="B11" s="321"/>
      <c r="C11" s="341" t="s">
        <v>247</v>
      </c>
      <c r="D11" s="342"/>
      <c r="E11" s="342"/>
      <c r="F11" s="342"/>
      <c r="G11" s="342"/>
      <c r="H11" s="342"/>
      <c r="I11" s="342"/>
      <c r="J11" s="342"/>
      <c r="K11" s="342"/>
      <c r="L11" s="342"/>
      <c r="M11" s="342"/>
      <c r="N11" s="342"/>
      <c r="O11" s="342"/>
      <c r="P11" s="342"/>
      <c r="Q11" s="342"/>
      <c r="R11" s="342"/>
      <c r="S11" s="342"/>
      <c r="T11" s="342"/>
      <c r="U11" s="342"/>
      <c r="V11" s="342"/>
      <c r="W11" s="342"/>
      <c r="X11" s="342"/>
      <c r="Y11" s="342"/>
      <c r="Z11" s="342"/>
      <c r="AA11" s="342"/>
      <c r="AB11" s="343"/>
      <c r="AC11" s="325" t="s">
        <v>248</v>
      </c>
      <c r="AD11" s="326"/>
      <c r="AE11" s="327">
        <f>SUM('03'!AE36:AH36)</f>
        <v>3264737</v>
      </c>
      <c r="AF11" s="328"/>
      <c r="AG11" s="328"/>
      <c r="AH11" s="329"/>
      <c r="AI11" s="330">
        <f>SUM('03'!AI36:AL36)</f>
        <v>3285044</v>
      </c>
      <c r="AJ11" s="331"/>
      <c r="AK11" s="331"/>
      <c r="AL11" s="332"/>
      <c r="AM11" s="330">
        <f>SUM('03'!AM36:AP36)</f>
        <v>2666102</v>
      </c>
      <c r="AN11" s="331"/>
      <c r="AO11" s="331"/>
      <c r="AP11" s="332"/>
      <c r="AQ11" s="339">
        <f t="shared" si="0"/>
        <v>0.81158791176008604</v>
      </c>
      <c r="AR11" s="340"/>
    </row>
    <row r="12" spans="1:44" ht="33" customHeight="1" x14ac:dyDescent="0.2">
      <c r="A12" s="320" t="s">
        <v>4</v>
      </c>
      <c r="B12" s="321"/>
      <c r="C12" s="341" t="s">
        <v>567</v>
      </c>
      <c r="D12" s="342"/>
      <c r="E12" s="342"/>
      <c r="F12" s="342"/>
      <c r="G12" s="342"/>
      <c r="H12" s="342"/>
      <c r="I12" s="342"/>
      <c r="J12" s="342"/>
      <c r="K12" s="342"/>
      <c r="L12" s="342"/>
      <c r="M12" s="342"/>
      <c r="N12" s="342"/>
      <c r="O12" s="342"/>
      <c r="P12" s="342"/>
      <c r="Q12" s="342"/>
      <c r="R12" s="342"/>
      <c r="S12" s="342"/>
      <c r="T12" s="342"/>
      <c r="U12" s="342"/>
      <c r="V12" s="342"/>
      <c r="W12" s="342"/>
      <c r="X12" s="342"/>
      <c r="Y12" s="342"/>
      <c r="Z12" s="342"/>
      <c r="AA12" s="342"/>
      <c r="AB12" s="343"/>
      <c r="AC12" s="325" t="s">
        <v>249</v>
      </c>
      <c r="AD12" s="326"/>
      <c r="AE12" s="327">
        <f>SUM('03'!AE39:AH39)</f>
        <v>0</v>
      </c>
      <c r="AF12" s="328"/>
      <c r="AG12" s="328"/>
      <c r="AH12" s="329"/>
      <c r="AI12" s="330">
        <f>SUM('03'!AI39:AL39)</f>
        <v>1226820</v>
      </c>
      <c r="AJ12" s="331"/>
      <c r="AK12" s="331"/>
      <c r="AL12" s="332"/>
      <c r="AM12" s="330">
        <f>SUM('03'!AM39:AP39)</f>
        <v>1226820</v>
      </c>
      <c r="AN12" s="331"/>
      <c r="AO12" s="331"/>
      <c r="AP12" s="332"/>
      <c r="AQ12" s="339">
        <f t="shared" si="0"/>
        <v>1</v>
      </c>
      <c r="AR12" s="340"/>
    </row>
    <row r="13" spans="1:44" ht="20.100000000000001" customHeight="1" x14ac:dyDescent="0.2">
      <c r="A13" s="320" t="s">
        <v>5</v>
      </c>
      <c r="B13" s="321"/>
      <c r="C13" s="341" t="s">
        <v>568</v>
      </c>
      <c r="D13" s="342"/>
      <c r="E13" s="342"/>
      <c r="F13" s="342"/>
      <c r="G13" s="342"/>
      <c r="H13" s="342"/>
      <c r="I13" s="342"/>
      <c r="J13" s="342"/>
      <c r="K13" s="342"/>
      <c r="L13" s="342"/>
      <c r="M13" s="342"/>
      <c r="N13" s="342"/>
      <c r="O13" s="342"/>
      <c r="P13" s="342"/>
      <c r="Q13" s="342"/>
      <c r="R13" s="342"/>
      <c r="S13" s="342"/>
      <c r="T13" s="342"/>
      <c r="U13" s="342"/>
      <c r="V13" s="342"/>
      <c r="W13" s="342"/>
      <c r="X13" s="342"/>
      <c r="Y13" s="342"/>
      <c r="Z13" s="342"/>
      <c r="AA13" s="342"/>
      <c r="AB13" s="343"/>
      <c r="AC13" s="325" t="s">
        <v>250</v>
      </c>
      <c r="AD13" s="326"/>
      <c r="AE13" s="327">
        <f>SUM('03'!AE40:AH40)</f>
        <v>0</v>
      </c>
      <c r="AF13" s="328"/>
      <c r="AG13" s="328"/>
      <c r="AH13" s="329"/>
      <c r="AI13" s="330">
        <f>SUM('03'!AI40:AL40)</f>
        <v>1497311</v>
      </c>
      <c r="AJ13" s="331"/>
      <c r="AK13" s="331"/>
      <c r="AL13" s="332"/>
      <c r="AM13" s="330">
        <f>SUM('03'!AM40:AP40)</f>
        <v>1497311</v>
      </c>
      <c r="AN13" s="331"/>
      <c r="AO13" s="331"/>
      <c r="AP13" s="332"/>
      <c r="AQ13" s="339">
        <f t="shared" si="0"/>
        <v>1</v>
      </c>
      <c r="AR13" s="340"/>
    </row>
    <row r="14" spans="1:44" s="2" customFormat="1" ht="20.100000000000001" customHeight="1" x14ac:dyDescent="0.2">
      <c r="A14" s="347" t="s">
        <v>6</v>
      </c>
      <c r="B14" s="348"/>
      <c r="C14" s="349" t="s">
        <v>251</v>
      </c>
      <c r="D14" s="350"/>
      <c r="E14" s="350"/>
      <c r="F14" s="350"/>
      <c r="G14" s="350"/>
      <c r="H14" s="350"/>
      <c r="I14" s="350"/>
      <c r="J14" s="350"/>
      <c r="K14" s="350"/>
      <c r="L14" s="350"/>
      <c r="M14" s="350"/>
      <c r="N14" s="350"/>
      <c r="O14" s="350"/>
      <c r="P14" s="350"/>
      <c r="Q14" s="350"/>
      <c r="R14" s="350"/>
      <c r="S14" s="350"/>
      <c r="T14" s="350"/>
      <c r="U14" s="350"/>
      <c r="V14" s="350"/>
      <c r="W14" s="350"/>
      <c r="X14" s="350"/>
      <c r="Y14" s="350"/>
      <c r="Z14" s="350"/>
      <c r="AA14" s="350"/>
      <c r="AB14" s="351"/>
      <c r="AC14" s="352" t="s">
        <v>252</v>
      </c>
      <c r="AD14" s="353"/>
      <c r="AE14" s="354">
        <f>SUM(AE8:AH13)</f>
        <v>111564680</v>
      </c>
      <c r="AF14" s="355"/>
      <c r="AG14" s="355"/>
      <c r="AH14" s="356"/>
      <c r="AI14" s="354">
        <f t="shared" ref="AI14" si="1">SUM(AI8:AL13)</f>
        <v>122651658</v>
      </c>
      <c r="AJ14" s="355"/>
      <c r="AK14" s="355"/>
      <c r="AL14" s="356"/>
      <c r="AM14" s="354">
        <f>SUM(AM8:AP13)</f>
        <v>85464869</v>
      </c>
      <c r="AN14" s="355"/>
      <c r="AO14" s="355"/>
      <c r="AP14" s="356"/>
      <c r="AQ14" s="357">
        <f t="shared" si="0"/>
        <v>0.69680973248645361</v>
      </c>
      <c r="AR14" s="358"/>
    </row>
    <row r="15" spans="1:44" ht="20.100000000000001" customHeight="1" x14ac:dyDescent="0.2">
      <c r="A15" s="320" t="s">
        <v>7</v>
      </c>
      <c r="B15" s="321"/>
      <c r="C15" s="341" t="s">
        <v>253</v>
      </c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342"/>
      <c r="P15" s="342"/>
      <c r="Q15" s="342"/>
      <c r="R15" s="342"/>
      <c r="S15" s="342"/>
      <c r="T15" s="342"/>
      <c r="U15" s="342"/>
      <c r="V15" s="342"/>
      <c r="W15" s="342"/>
      <c r="X15" s="342"/>
      <c r="Y15" s="342"/>
      <c r="Z15" s="342"/>
      <c r="AA15" s="342"/>
      <c r="AB15" s="343"/>
      <c r="AC15" s="325" t="s">
        <v>254</v>
      </c>
      <c r="AD15" s="326"/>
      <c r="AE15" s="327">
        <f>SUM('03'!AE42:AH42)</f>
        <v>0</v>
      </c>
      <c r="AF15" s="328"/>
      <c r="AG15" s="328"/>
      <c r="AH15" s="329"/>
      <c r="AI15" s="330">
        <v>0</v>
      </c>
      <c r="AJ15" s="331"/>
      <c r="AK15" s="331"/>
      <c r="AL15" s="332"/>
      <c r="AM15" s="330">
        <v>0</v>
      </c>
      <c r="AN15" s="331"/>
      <c r="AO15" s="331"/>
      <c r="AP15" s="332"/>
      <c r="AQ15" s="339" t="str">
        <f t="shared" si="0"/>
        <v>n.é.</v>
      </c>
      <c r="AR15" s="340"/>
    </row>
    <row r="16" spans="1:44" ht="37.5" customHeight="1" x14ac:dyDescent="0.2">
      <c r="A16" s="320" t="s">
        <v>8</v>
      </c>
      <c r="B16" s="321"/>
      <c r="C16" s="341" t="s">
        <v>426</v>
      </c>
      <c r="D16" s="342"/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342"/>
      <c r="Z16" s="342"/>
      <c r="AA16" s="342"/>
      <c r="AB16" s="343"/>
      <c r="AC16" s="325" t="s">
        <v>255</v>
      </c>
      <c r="AD16" s="326"/>
      <c r="AE16" s="327">
        <f>SUM('03'!AE43:AH43)</f>
        <v>0</v>
      </c>
      <c r="AF16" s="328"/>
      <c r="AG16" s="328"/>
      <c r="AH16" s="329"/>
      <c r="AI16" s="330">
        <v>0</v>
      </c>
      <c r="AJ16" s="331"/>
      <c r="AK16" s="331"/>
      <c r="AL16" s="332"/>
      <c r="AM16" s="330">
        <v>0</v>
      </c>
      <c r="AN16" s="331"/>
      <c r="AO16" s="331"/>
      <c r="AP16" s="332"/>
      <c r="AQ16" s="339" t="str">
        <f t="shared" si="0"/>
        <v>n.é.</v>
      </c>
      <c r="AR16" s="340"/>
    </row>
    <row r="17" spans="1:44" ht="34.5" customHeight="1" x14ac:dyDescent="0.2">
      <c r="A17" s="320" t="s">
        <v>9</v>
      </c>
      <c r="B17" s="321"/>
      <c r="C17" s="341" t="s">
        <v>427</v>
      </c>
      <c r="D17" s="342"/>
      <c r="E17" s="342"/>
      <c r="F17" s="342"/>
      <c r="G17" s="342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342"/>
      <c r="S17" s="342"/>
      <c r="T17" s="342"/>
      <c r="U17" s="342"/>
      <c r="V17" s="342"/>
      <c r="W17" s="342"/>
      <c r="X17" s="342"/>
      <c r="Y17" s="342"/>
      <c r="Z17" s="342"/>
      <c r="AA17" s="342"/>
      <c r="AB17" s="343"/>
      <c r="AC17" s="325" t="s">
        <v>256</v>
      </c>
      <c r="AD17" s="326"/>
      <c r="AE17" s="327">
        <f>SUM('03'!AE44:AH44)</f>
        <v>0</v>
      </c>
      <c r="AF17" s="328"/>
      <c r="AG17" s="328"/>
      <c r="AH17" s="329"/>
      <c r="AI17" s="330">
        <v>0</v>
      </c>
      <c r="AJ17" s="331"/>
      <c r="AK17" s="331"/>
      <c r="AL17" s="332"/>
      <c r="AM17" s="330">
        <v>0</v>
      </c>
      <c r="AN17" s="331"/>
      <c r="AO17" s="331"/>
      <c r="AP17" s="332"/>
      <c r="AQ17" s="339" t="str">
        <f t="shared" si="0"/>
        <v>n.é.</v>
      </c>
      <c r="AR17" s="340"/>
    </row>
    <row r="18" spans="1:44" ht="30" customHeight="1" x14ac:dyDescent="0.2">
      <c r="A18" s="320" t="s">
        <v>10</v>
      </c>
      <c r="B18" s="321"/>
      <c r="C18" s="341" t="s">
        <v>428</v>
      </c>
      <c r="D18" s="342"/>
      <c r="E18" s="342"/>
      <c r="F18" s="342"/>
      <c r="G18" s="342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342"/>
      <c r="U18" s="342"/>
      <c r="V18" s="342"/>
      <c r="W18" s="342"/>
      <c r="X18" s="342"/>
      <c r="Y18" s="342"/>
      <c r="Z18" s="342"/>
      <c r="AA18" s="342"/>
      <c r="AB18" s="343"/>
      <c r="AC18" s="325" t="s">
        <v>257</v>
      </c>
      <c r="AD18" s="326"/>
      <c r="AE18" s="327">
        <f>SUM('03'!AE45:AH45)</f>
        <v>0</v>
      </c>
      <c r="AF18" s="328"/>
      <c r="AG18" s="328"/>
      <c r="AH18" s="329"/>
      <c r="AI18" s="330">
        <v>0</v>
      </c>
      <c r="AJ18" s="331"/>
      <c r="AK18" s="331"/>
      <c r="AL18" s="332"/>
      <c r="AM18" s="330">
        <v>0</v>
      </c>
      <c r="AN18" s="331"/>
      <c r="AO18" s="331"/>
      <c r="AP18" s="332"/>
      <c r="AQ18" s="339" t="str">
        <f t="shared" si="0"/>
        <v>n.é.</v>
      </c>
      <c r="AR18" s="340"/>
    </row>
    <row r="19" spans="1:44" ht="35.25" customHeight="1" x14ac:dyDescent="0.2">
      <c r="A19" s="320" t="s">
        <v>11</v>
      </c>
      <c r="B19" s="321"/>
      <c r="C19" s="341" t="s">
        <v>258</v>
      </c>
      <c r="D19" s="34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342"/>
      <c r="T19" s="342"/>
      <c r="U19" s="342"/>
      <c r="V19" s="342"/>
      <c r="W19" s="342"/>
      <c r="X19" s="342"/>
      <c r="Y19" s="342"/>
      <c r="Z19" s="342"/>
      <c r="AA19" s="342"/>
      <c r="AB19" s="343"/>
      <c r="AC19" s="352" t="s">
        <v>259</v>
      </c>
      <c r="AD19" s="353"/>
      <c r="AE19" s="354">
        <f>SUM('03'!AE46:AH46)</f>
        <v>11269608</v>
      </c>
      <c r="AF19" s="355"/>
      <c r="AG19" s="355"/>
      <c r="AH19" s="356"/>
      <c r="AI19" s="354">
        <f>SUM('03'!AI46:AL46)</f>
        <v>8220928</v>
      </c>
      <c r="AJ19" s="355"/>
      <c r="AK19" s="355"/>
      <c r="AL19" s="356"/>
      <c r="AM19" s="354">
        <f>SUM('03'!AM46:AP46)</f>
        <v>8074769</v>
      </c>
      <c r="AN19" s="355"/>
      <c r="AO19" s="355"/>
      <c r="AP19" s="356"/>
      <c r="AQ19" s="339">
        <f t="shared" si="0"/>
        <v>0.98222110691153119</v>
      </c>
      <c r="AR19" s="340"/>
    </row>
    <row r="20" spans="1:44" s="2" customFormat="1" ht="28.5" customHeight="1" x14ac:dyDescent="0.2">
      <c r="A20" s="347" t="s">
        <v>12</v>
      </c>
      <c r="B20" s="348"/>
      <c r="C20" s="349" t="s">
        <v>260</v>
      </c>
      <c r="D20" s="350"/>
      <c r="E20" s="350"/>
      <c r="F20" s="350"/>
      <c r="G20" s="350"/>
      <c r="H20" s="350"/>
      <c r="I20" s="350"/>
      <c r="J20" s="350"/>
      <c r="K20" s="350"/>
      <c r="L20" s="350"/>
      <c r="M20" s="350"/>
      <c r="N20" s="350"/>
      <c r="O20" s="350"/>
      <c r="P20" s="350"/>
      <c r="Q20" s="350"/>
      <c r="R20" s="350"/>
      <c r="S20" s="350"/>
      <c r="T20" s="350"/>
      <c r="U20" s="350"/>
      <c r="V20" s="350"/>
      <c r="W20" s="350"/>
      <c r="X20" s="350"/>
      <c r="Y20" s="350"/>
      <c r="Z20" s="350"/>
      <c r="AA20" s="350"/>
      <c r="AB20" s="351"/>
      <c r="AC20" s="359" t="s">
        <v>261</v>
      </c>
      <c r="AD20" s="360"/>
      <c r="AE20" s="361">
        <f>SUM(AE14:AH19)</f>
        <v>122834288</v>
      </c>
      <c r="AF20" s="362"/>
      <c r="AG20" s="362"/>
      <c r="AH20" s="363"/>
      <c r="AI20" s="361">
        <f t="shared" ref="AI20" si="2">SUM(AI14:AL19)</f>
        <v>130872586</v>
      </c>
      <c r="AJ20" s="362"/>
      <c r="AK20" s="362"/>
      <c r="AL20" s="363"/>
      <c r="AM20" s="361">
        <f t="shared" ref="AM20" si="3">SUM(AM14:AP19)</f>
        <v>93539638</v>
      </c>
      <c r="AN20" s="362"/>
      <c r="AO20" s="362"/>
      <c r="AP20" s="363"/>
      <c r="AQ20" s="357">
        <f t="shared" si="0"/>
        <v>0.71473821110251468</v>
      </c>
      <c r="AR20" s="358"/>
    </row>
    <row r="21" spans="1:44" ht="20.100000000000001" customHeight="1" x14ac:dyDescent="0.2">
      <c r="A21" s="320" t="s">
        <v>13</v>
      </c>
      <c r="B21" s="321"/>
      <c r="C21" s="341" t="s">
        <v>262</v>
      </c>
      <c r="D21" s="342"/>
      <c r="E21" s="342"/>
      <c r="F21" s="342"/>
      <c r="G21" s="342"/>
      <c r="H21" s="342"/>
      <c r="I21" s="342"/>
      <c r="J21" s="342"/>
      <c r="K21" s="342"/>
      <c r="L21" s="342"/>
      <c r="M21" s="342"/>
      <c r="N21" s="342"/>
      <c r="O21" s="342"/>
      <c r="P21" s="342"/>
      <c r="Q21" s="342"/>
      <c r="R21" s="342"/>
      <c r="S21" s="342"/>
      <c r="T21" s="342"/>
      <c r="U21" s="342"/>
      <c r="V21" s="342"/>
      <c r="W21" s="342"/>
      <c r="X21" s="342"/>
      <c r="Y21" s="342"/>
      <c r="Z21" s="342"/>
      <c r="AA21" s="342"/>
      <c r="AB21" s="343"/>
      <c r="AC21" s="325" t="s">
        <v>263</v>
      </c>
      <c r="AD21" s="326"/>
      <c r="AE21" s="327">
        <f>SUM('03'!AE48:AH48)</f>
        <v>0</v>
      </c>
      <c r="AF21" s="328"/>
      <c r="AG21" s="328"/>
      <c r="AH21" s="329"/>
      <c r="AI21" s="330">
        <v>0</v>
      </c>
      <c r="AJ21" s="331"/>
      <c r="AK21" s="331"/>
      <c r="AL21" s="332"/>
      <c r="AM21" s="330">
        <v>0</v>
      </c>
      <c r="AN21" s="331"/>
      <c r="AO21" s="331"/>
      <c r="AP21" s="332"/>
      <c r="AQ21" s="339" t="str">
        <f t="shared" si="0"/>
        <v>n.é.</v>
      </c>
      <c r="AR21" s="340"/>
    </row>
    <row r="22" spans="1:44" ht="27" customHeight="1" x14ac:dyDescent="0.2">
      <c r="A22" s="320" t="s">
        <v>14</v>
      </c>
      <c r="B22" s="321"/>
      <c r="C22" s="341" t="s">
        <v>429</v>
      </c>
      <c r="D22" s="342"/>
      <c r="E22" s="342"/>
      <c r="F22" s="342"/>
      <c r="G22" s="342"/>
      <c r="H22" s="342"/>
      <c r="I22" s="342"/>
      <c r="J22" s="342"/>
      <c r="K22" s="342"/>
      <c r="L22" s="342"/>
      <c r="M22" s="342"/>
      <c r="N22" s="342"/>
      <c r="O22" s="342"/>
      <c r="P22" s="342"/>
      <c r="Q22" s="342"/>
      <c r="R22" s="342"/>
      <c r="S22" s="342"/>
      <c r="T22" s="342"/>
      <c r="U22" s="342"/>
      <c r="V22" s="342"/>
      <c r="W22" s="342"/>
      <c r="X22" s="342"/>
      <c r="Y22" s="342"/>
      <c r="Z22" s="342"/>
      <c r="AA22" s="342"/>
      <c r="AB22" s="343"/>
      <c r="AC22" s="325" t="s">
        <v>264</v>
      </c>
      <c r="AD22" s="326"/>
      <c r="AE22" s="327">
        <f>SUM('03'!AE50:AH50)</f>
        <v>0</v>
      </c>
      <c r="AF22" s="328"/>
      <c r="AG22" s="328"/>
      <c r="AH22" s="329"/>
      <c r="AI22" s="330">
        <v>0</v>
      </c>
      <c r="AJ22" s="331"/>
      <c r="AK22" s="331"/>
      <c r="AL22" s="332"/>
      <c r="AM22" s="330">
        <v>0</v>
      </c>
      <c r="AN22" s="331"/>
      <c r="AO22" s="331"/>
      <c r="AP22" s="332"/>
      <c r="AQ22" s="339" t="str">
        <f t="shared" si="0"/>
        <v>n.é.</v>
      </c>
      <c r="AR22" s="340"/>
    </row>
    <row r="23" spans="1:44" ht="27.75" customHeight="1" x14ac:dyDescent="0.2">
      <c r="A23" s="320" t="s">
        <v>15</v>
      </c>
      <c r="B23" s="321"/>
      <c r="C23" s="341" t="s">
        <v>430</v>
      </c>
      <c r="D23" s="342"/>
      <c r="E23" s="342"/>
      <c r="F23" s="342"/>
      <c r="G23" s="342"/>
      <c r="H23" s="342"/>
      <c r="I23" s="342"/>
      <c r="J23" s="342"/>
      <c r="K23" s="342"/>
      <c r="L23" s="342"/>
      <c r="M23" s="342"/>
      <c r="N23" s="342"/>
      <c r="O23" s="342"/>
      <c r="P23" s="342"/>
      <c r="Q23" s="342"/>
      <c r="R23" s="342"/>
      <c r="S23" s="342"/>
      <c r="T23" s="342"/>
      <c r="U23" s="342"/>
      <c r="V23" s="342"/>
      <c r="W23" s="342"/>
      <c r="X23" s="342"/>
      <c r="Y23" s="342"/>
      <c r="Z23" s="342"/>
      <c r="AA23" s="342"/>
      <c r="AB23" s="343"/>
      <c r="AC23" s="325" t="s">
        <v>265</v>
      </c>
      <c r="AD23" s="326"/>
      <c r="AE23" s="327">
        <f>SUM('03'!AE51:AH51)</f>
        <v>0</v>
      </c>
      <c r="AF23" s="328"/>
      <c r="AG23" s="328"/>
      <c r="AH23" s="329"/>
      <c r="AI23" s="330">
        <v>0</v>
      </c>
      <c r="AJ23" s="331"/>
      <c r="AK23" s="331"/>
      <c r="AL23" s="332"/>
      <c r="AM23" s="330">
        <v>0</v>
      </c>
      <c r="AN23" s="331"/>
      <c r="AO23" s="331"/>
      <c r="AP23" s="332"/>
      <c r="AQ23" s="339" t="str">
        <f t="shared" si="0"/>
        <v>n.é.</v>
      </c>
      <c r="AR23" s="340"/>
    </row>
    <row r="24" spans="1:44" ht="28.5" customHeight="1" x14ac:dyDescent="0.2">
      <c r="A24" s="320" t="s">
        <v>53</v>
      </c>
      <c r="B24" s="321"/>
      <c r="C24" s="341" t="s">
        <v>431</v>
      </c>
      <c r="D24" s="342"/>
      <c r="E24" s="342"/>
      <c r="F24" s="342"/>
      <c r="G24" s="342"/>
      <c r="H24" s="342"/>
      <c r="I24" s="342"/>
      <c r="J24" s="342"/>
      <c r="K24" s="342"/>
      <c r="L24" s="342"/>
      <c r="M24" s="342"/>
      <c r="N24" s="342"/>
      <c r="O24" s="342"/>
      <c r="P24" s="342"/>
      <c r="Q24" s="342"/>
      <c r="R24" s="342"/>
      <c r="S24" s="342"/>
      <c r="T24" s="342"/>
      <c r="U24" s="342"/>
      <c r="V24" s="342"/>
      <c r="W24" s="342"/>
      <c r="X24" s="342"/>
      <c r="Y24" s="342"/>
      <c r="Z24" s="342"/>
      <c r="AA24" s="342"/>
      <c r="AB24" s="343"/>
      <c r="AC24" s="325" t="s">
        <v>266</v>
      </c>
      <c r="AD24" s="326"/>
      <c r="AE24" s="327">
        <f>SUM('03'!AE52:AH52)</f>
        <v>0</v>
      </c>
      <c r="AF24" s="328"/>
      <c r="AG24" s="328"/>
      <c r="AH24" s="329"/>
      <c r="AI24" s="330">
        <v>0</v>
      </c>
      <c r="AJ24" s="331"/>
      <c r="AK24" s="331"/>
      <c r="AL24" s="332"/>
      <c r="AM24" s="330">
        <v>0</v>
      </c>
      <c r="AN24" s="331"/>
      <c r="AO24" s="331"/>
      <c r="AP24" s="332"/>
      <c r="AQ24" s="339" t="str">
        <f t="shared" si="0"/>
        <v>n.é.</v>
      </c>
      <c r="AR24" s="340"/>
    </row>
    <row r="25" spans="1:44" ht="33.75" customHeight="1" x14ac:dyDescent="0.2">
      <c r="A25" s="320" t="s">
        <v>54</v>
      </c>
      <c r="B25" s="321"/>
      <c r="C25" s="341" t="s">
        <v>267</v>
      </c>
      <c r="D25" s="342"/>
      <c r="E25" s="342"/>
      <c r="F25" s="342"/>
      <c r="G25" s="342"/>
      <c r="H25" s="342"/>
      <c r="I25" s="342"/>
      <c r="J25" s="342"/>
      <c r="K25" s="342"/>
      <c r="L25" s="342"/>
      <c r="M25" s="342"/>
      <c r="N25" s="342"/>
      <c r="O25" s="342"/>
      <c r="P25" s="342"/>
      <c r="Q25" s="342"/>
      <c r="R25" s="342"/>
      <c r="S25" s="342"/>
      <c r="T25" s="342"/>
      <c r="U25" s="342"/>
      <c r="V25" s="342"/>
      <c r="W25" s="342"/>
      <c r="X25" s="342"/>
      <c r="Y25" s="342"/>
      <c r="Z25" s="342"/>
      <c r="AA25" s="342"/>
      <c r="AB25" s="343"/>
      <c r="AC25" s="325" t="s">
        <v>268</v>
      </c>
      <c r="AD25" s="326"/>
      <c r="AE25" s="327">
        <f>SUM('03'!AE53:AH53)</f>
        <v>0</v>
      </c>
      <c r="AF25" s="328"/>
      <c r="AG25" s="328"/>
      <c r="AH25" s="329"/>
      <c r="AI25" s="330">
        <f>SUM('03'!AI54:AL54)</f>
        <v>0</v>
      </c>
      <c r="AJ25" s="331"/>
      <c r="AK25" s="331"/>
      <c r="AL25" s="332"/>
      <c r="AM25" s="330">
        <f>SUM('03'!AM53:AP53)</f>
        <v>0</v>
      </c>
      <c r="AN25" s="331"/>
      <c r="AO25" s="331"/>
      <c r="AP25" s="332"/>
      <c r="AQ25" s="339" t="str">
        <f t="shared" si="0"/>
        <v>n.é.</v>
      </c>
      <c r="AR25" s="340"/>
    </row>
    <row r="26" spans="1:44" s="2" customFormat="1" ht="33.75" customHeight="1" x14ac:dyDescent="0.2">
      <c r="A26" s="347" t="s">
        <v>55</v>
      </c>
      <c r="B26" s="348"/>
      <c r="C26" s="349" t="s">
        <v>269</v>
      </c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  <c r="O26" s="350"/>
      <c r="P26" s="350"/>
      <c r="Q26" s="350"/>
      <c r="R26" s="350"/>
      <c r="S26" s="350"/>
      <c r="T26" s="350"/>
      <c r="U26" s="350"/>
      <c r="V26" s="350"/>
      <c r="W26" s="350"/>
      <c r="X26" s="350"/>
      <c r="Y26" s="350"/>
      <c r="Z26" s="350"/>
      <c r="AA26" s="350"/>
      <c r="AB26" s="351"/>
      <c r="AC26" s="359" t="s">
        <v>270</v>
      </c>
      <c r="AD26" s="360"/>
      <c r="AE26" s="361">
        <f>SUM(AE21:AH25)</f>
        <v>0</v>
      </c>
      <c r="AF26" s="362"/>
      <c r="AG26" s="362"/>
      <c r="AH26" s="363"/>
      <c r="AI26" s="361">
        <f t="shared" ref="AI26" si="4">SUM(AI21:AL25)</f>
        <v>0</v>
      </c>
      <c r="AJ26" s="362"/>
      <c r="AK26" s="362"/>
      <c r="AL26" s="363"/>
      <c r="AM26" s="361">
        <f t="shared" ref="AM26" si="5">SUM(AM21:AP25)</f>
        <v>0</v>
      </c>
      <c r="AN26" s="362"/>
      <c r="AO26" s="362"/>
      <c r="AP26" s="363"/>
      <c r="AQ26" s="357" t="str">
        <f t="shared" si="0"/>
        <v>n.é.</v>
      </c>
      <c r="AR26" s="358"/>
    </row>
    <row r="27" spans="1:44" ht="20.100000000000001" customHeight="1" x14ac:dyDescent="0.2">
      <c r="A27" s="320" t="s">
        <v>56</v>
      </c>
      <c r="B27" s="321"/>
      <c r="C27" s="341" t="s">
        <v>271</v>
      </c>
      <c r="D27" s="342"/>
      <c r="E27" s="342"/>
      <c r="F27" s="342"/>
      <c r="G27" s="342"/>
      <c r="H27" s="342"/>
      <c r="I27" s="342"/>
      <c r="J27" s="342"/>
      <c r="K27" s="342"/>
      <c r="L27" s="342"/>
      <c r="M27" s="342"/>
      <c r="N27" s="342"/>
      <c r="O27" s="342"/>
      <c r="P27" s="342"/>
      <c r="Q27" s="342"/>
      <c r="R27" s="342"/>
      <c r="S27" s="342"/>
      <c r="T27" s="342"/>
      <c r="U27" s="342"/>
      <c r="V27" s="342"/>
      <c r="W27" s="342"/>
      <c r="X27" s="342"/>
      <c r="Y27" s="342"/>
      <c r="Z27" s="342"/>
      <c r="AA27" s="342"/>
      <c r="AB27" s="343"/>
      <c r="AC27" s="325" t="s">
        <v>272</v>
      </c>
      <c r="AD27" s="326"/>
      <c r="AE27" s="327">
        <v>0</v>
      </c>
      <c r="AF27" s="328"/>
      <c r="AG27" s="328"/>
      <c r="AH27" s="329"/>
      <c r="AI27" s="330">
        <v>0</v>
      </c>
      <c r="AJ27" s="331"/>
      <c r="AK27" s="331"/>
      <c r="AL27" s="332"/>
      <c r="AM27" s="330">
        <v>0</v>
      </c>
      <c r="AN27" s="331"/>
      <c r="AO27" s="331"/>
      <c r="AP27" s="332"/>
      <c r="AQ27" s="339" t="str">
        <f t="shared" si="0"/>
        <v>n.é.</v>
      </c>
      <c r="AR27" s="340"/>
    </row>
    <row r="28" spans="1:44" ht="20.100000000000001" customHeight="1" x14ac:dyDescent="0.2">
      <c r="A28" s="320" t="s">
        <v>106</v>
      </c>
      <c r="B28" s="321"/>
      <c r="C28" s="341" t="s">
        <v>273</v>
      </c>
      <c r="D28" s="342"/>
      <c r="E28" s="342"/>
      <c r="F28" s="342"/>
      <c r="G28" s="342"/>
      <c r="H28" s="342"/>
      <c r="I28" s="342"/>
      <c r="J28" s="342"/>
      <c r="K28" s="342"/>
      <c r="L28" s="342"/>
      <c r="M28" s="342"/>
      <c r="N28" s="342"/>
      <c r="O28" s="342"/>
      <c r="P28" s="342"/>
      <c r="Q28" s="342"/>
      <c r="R28" s="342"/>
      <c r="S28" s="342"/>
      <c r="T28" s="342"/>
      <c r="U28" s="342"/>
      <c r="V28" s="342"/>
      <c r="W28" s="342"/>
      <c r="X28" s="342"/>
      <c r="Y28" s="342"/>
      <c r="Z28" s="342"/>
      <c r="AA28" s="342"/>
      <c r="AB28" s="343"/>
      <c r="AC28" s="325" t="s">
        <v>274</v>
      </c>
      <c r="AD28" s="326"/>
      <c r="AE28" s="327">
        <v>0</v>
      </c>
      <c r="AF28" s="328"/>
      <c r="AG28" s="328"/>
      <c r="AH28" s="329"/>
      <c r="AI28" s="330">
        <v>0</v>
      </c>
      <c r="AJ28" s="331"/>
      <c r="AK28" s="331"/>
      <c r="AL28" s="332"/>
      <c r="AM28" s="330">
        <v>0</v>
      </c>
      <c r="AN28" s="331"/>
      <c r="AO28" s="331"/>
      <c r="AP28" s="332"/>
      <c r="AQ28" s="339" t="str">
        <f t="shared" si="0"/>
        <v>n.é.</v>
      </c>
      <c r="AR28" s="340"/>
    </row>
    <row r="29" spans="1:44" s="2" customFormat="1" ht="20.100000000000001" customHeight="1" x14ac:dyDescent="0.2">
      <c r="A29" s="347" t="s">
        <v>107</v>
      </c>
      <c r="B29" s="348"/>
      <c r="C29" s="349" t="s">
        <v>275</v>
      </c>
      <c r="D29" s="350"/>
      <c r="E29" s="350"/>
      <c r="F29" s="350"/>
      <c r="G29" s="350"/>
      <c r="H29" s="350"/>
      <c r="I29" s="350"/>
      <c r="J29" s="350"/>
      <c r="K29" s="350"/>
      <c r="L29" s="350"/>
      <c r="M29" s="350"/>
      <c r="N29" s="350"/>
      <c r="O29" s="350"/>
      <c r="P29" s="350"/>
      <c r="Q29" s="350"/>
      <c r="R29" s="350"/>
      <c r="S29" s="350"/>
      <c r="T29" s="350"/>
      <c r="U29" s="350"/>
      <c r="V29" s="350"/>
      <c r="W29" s="350"/>
      <c r="X29" s="350"/>
      <c r="Y29" s="350"/>
      <c r="Z29" s="350"/>
      <c r="AA29" s="350"/>
      <c r="AB29" s="351"/>
      <c r="AC29" s="352" t="s">
        <v>276</v>
      </c>
      <c r="AD29" s="353"/>
      <c r="AE29" s="364">
        <f>SUM(AE27:AH28)</f>
        <v>0</v>
      </c>
      <c r="AF29" s="365"/>
      <c r="AG29" s="365"/>
      <c r="AH29" s="366"/>
      <c r="AI29" s="364">
        <f t="shared" ref="AI29" si="6">SUM(AI27:AL28)</f>
        <v>0</v>
      </c>
      <c r="AJ29" s="365"/>
      <c r="AK29" s="365"/>
      <c r="AL29" s="366"/>
      <c r="AM29" s="364">
        <f t="shared" ref="AM29" si="7">SUM(AM27:AP28)</f>
        <v>0</v>
      </c>
      <c r="AN29" s="365"/>
      <c r="AO29" s="365"/>
      <c r="AP29" s="366"/>
      <c r="AQ29" s="357" t="str">
        <f t="shared" si="0"/>
        <v>n.é.</v>
      </c>
      <c r="AR29" s="358"/>
    </row>
    <row r="30" spans="1:44" ht="20.100000000000001" customHeight="1" x14ac:dyDescent="0.2">
      <c r="A30" s="320" t="s">
        <v>179</v>
      </c>
      <c r="B30" s="321"/>
      <c r="C30" s="341" t="s">
        <v>277</v>
      </c>
      <c r="D30" s="342"/>
      <c r="E30" s="342"/>
      <c r="F30" s="342"/>
      <c r="G30" s="342"/>
      <c r="H30" s="342"/>
      <c r="I30" s="342"/>
      <c r="J30" s="342"/>
      <c r="K30" s="342"/>
      <c r="L30" s="342"/>
      <c r="M30" s="342"/>
      <c r="N30" s="342"/>
      <c r="O30" s="342"/>
      <c r="P30" s="342"/>
      <c r="Q30" s="342"/>
      <c r="R30" s="342"/>
      <c r="S30" s="342"/>
      <c r="T30" s="342"/>
      <c r="U30" s="342"/>
      <c r="V30" s="342"/>
      <c r="W30" s="342"/>
      <c r="X30" s="342"/>
      <c r="Y30" s="342"/>
      <c r="Z30" s="342"/>
      <c r="AA30" s="342"/>
      <c r="AB30" s="343"/>
      <c r="AC30" s="325" t="s">
        <v>278</v>
      </c>
      <c r="AD30" s="326"/>
      <c r="AE30" s="327">
        <v>0</v>
      </c>
      <c r="AF30" s="328"/>
      <c r="AG30" s="328"/>
      <c r="AH30" s="329"/>
      <c r="AI30" s="330">
        <v>0</v>
      </c>
      <c r="AJ30" s="331"/>
      <c r="AK30" s="331"/>
      <c r="AL30" s="332"/>
      <c r="AM30" s="330">
        <v>0</v>
      </c>
      <c r="AN30" s="331"/>
      <c r="AO30" s="331"/>
      <c r="AP30" s="332"/>
      <c r="AQ30" s="339" t="str">
        <f t="shared" si="0"/>
        <v>n.é.</v>
      </c>
      <c r="AR30" s="340"/>
    </row>
    <row r="31" spans="1:44" ht="20.100000000000001" customHeight="1" x14ac:dyDescent="0.2">
      <c r="A31" s="320" t="s">
        <v>180</v>
      </c>
      <c r="B31" s="321"/>
      <c r="C31" s="341" t="s">
        <v>279</v>
      </c>
      <c r="D31" s="342"/>
      <c r="E31" s="342"/>
      <c r="F31" s="342"/>
      <c r="G31" s="342"/>
      <c r="H31" s="342"/>
      <c r="I31" s="342"/>
      <c r="J31" s="342"/>
      <c r="K31" s="342"/>
      <c r="L31" s="342"/>
      <c r="M31" s="342"/>
      <c r="N31" s="342"/>
      <c r="O31" s="342"/>
      <c r="P31" s="342"/>
      <c r="Q31" s="342"/>
      <c r="R31" s="342"/>
      <c r="S31" s="342"/>
      <c r="T31" s="342"/>
      <c r="U31" s="342"/>
      <c r="V31" s="342"/>
      <c r="W31" s="342"/>
      <c r="X31" s="342"/>
      <c r="Y31" s="342"/>
      <c r="Z31" s="342"/>
      <c r="AA31" s="342"/>
      <c r="AB31" s="343"/>
      <c r="AC31" s="325" t="s">
        <v>280</v>
      </c>
      <c r="AD31" s="326"/>
      <c r="AE31" s="327">
        <v>0</v>
      </c>
      <c r="AF31" s="328"/>
      <c r="AG31" s="328"/>
      <c r="AH31" s="329"/>
      <c r="AI31" s="330">
        <v>0</v>
      </c>
      <c r="AJ31" s="331"/>
      <c r="AK31" s="331"/>
      <c r="AL31" s="332"/>
      <c r="AM31" s="330">
        <v>0</v>
      </c>
      <c r="AN31" s="331"/>
      <c r="AO31" s="331"/>
      <c r="AP31" s="332"/>
      <c r="AQ31" s="339" t="str">
        <f t="shared" si="0"/>
        <v>n.é.</v>
      </c>
      <c r="AR31" s="340"/>
    </row>
    <row r="32" spans="1:44" ht="20.100000000000001" customHeight="1" x14ac:dyDescent="0.2">
      <c r="A32" s="320" t="s">
        <v>181</v>
      </c>
      <c r="B32" s="321"/>
      <c r="C32" s="341" t="s">
        <v>281</v>
      </c>
      <c r="D32" s="342"/>
      <c r="E32" s="342"/>
      <c r="F32" s="342"/>
      <c r="G32" s="342"/>
      <c r="H32" s="342"/>
      <c r="I32" s="342"/>
      <c r="J32" s="342"/>
      <c r="K32" s="342"/>
      <c r="L32" s="342"/>
      <c r="M32" s="342"/>
      <c r="N32" s="342"/>
      <c r="O32" s="342"/>
      <c r="P32" s="342"/>
      <c r="Q32" s="342"/>
      <c r="R32" s="342"/>
      <c r="S32" s="342"/>
      <c r="T32" s="342"/>
      <c r="U32" s="342"/>
      <c r="V32" s="342"/>
      <c r="W32" s="342"/>
      <c r="X32" s="342"/>
      <c r="Y32" s="342"/>
      <c r="Z32" s="342"/>
      <c r="AA32" s="342"/>
      <c r="AB32" s="343"/>
      <c r="AC32" s="325" t="s">
        <v>282</v>
      </c>
      <c r="AD32" s="326"/>
      <c r="AE32" s="327">
        <v>0</v>
      </c>
      <c r="AF32" s="328"/>
      <c r="AG32" s="328"/>
      <c r="AH32" s="329"/>
      <c r="AI32" s="330">
        <v>0</v>
      </c>
      <c r="AJ32" s="331"/>
      <c r="AK32" s="331"/>
      <c r="AL32" s="332"/>
      <c r="AM32" s="330">
        <v>0</v>
      </c>
      <c r="AN32" s="331"/>
      <c r="AO32" s="331"/>
      <c r="AP32" s="332"/>
      <c r="AQ32" s="339" t="str">
        <f t="shared" si="0"/>
        <v>n.é.</v>
      </c>
      <c r="AR32" s="340"/>
    </row>
    <row r="33" spans="1:44" ht="20.100000000000001" customHeight="1" x14ac:dyDescent="0.2">
      <c r="A33" s="320" t="s">
        <v>182</v>
      </c>
      <c r="B33" s="321"/>
      <c r="C33" s="341" t="s">
        <v>283</v>
      </c>
      <c r="D33" s="342"/>
      <c r="E33" s="342"/>
      <c r="F33" s="342"/>
      <c r="G33" s="342"/>
      <c r="H33" s="342"/>
      <c r="I33" s="342"/>
      <c r="J33" s="342"/>
      <c r="K33" s="342"/>
      <c r="L33" s="342"/>
      <c r="M33" s="342"/>
      <c r="N33" s="342"/>
      <c r="O33" s="342"/>
      <c r="P33" s="342"/>
      <c r="Q33" s="342"/>
      <c r="R33" s="342"/>
      <c r="S33" s="342"/>
      <c r="T33" s="342"/>
      <c r="U33" s="342"/>
      <c r="V33" s="342"/>
      <c r="W33" s="342"/>
      <c r="X33" s="342"/>
      <c r="Y33" s="342"/>
      <c r="Z33" s="342"/>
      <c r="AA33" s="342"/>
      <c r="AB33" s="343"/>
      <c r="AC33" s="325" t="s">
        <v>284</v>
      </c>
      <c r="AD33" s="326"/>
      <c r="AE33" s="327">
        <f>SUM('03'!AE62:AH62)</f>
        <v>40500000</v>
      </c>
      <c r="AF33" s="328"/>
      <c r="AG33" s="328"/>
      <c r="AH33" s="329"/>
      <c r="AI33" s="330">
        <f>SUM('03'!AI62:AL62)</f>
        <v>39175352</v>
      </c>
      <c r="AJ33" s="331"/>
      <c r="AK33" s="331"/>
      <c r="AL33" s="332"/>
      <c r="AM33" s="330">
        <f>SUM('03'!AM62:AP62)</f>
        <v>35908045</v>
      </c>
      <c r="AN33" s="331"/>
      <c r="AO33" s="331"/>
      <c r="AP33" s="332"/>
      <c r="AQ33" s="339">
        <f t="shared" si="0"/>
        <v>0.91659789042865525</v>
      </c>
      <c r="AR33" s="340"/>
    </row>
    <row r="34" spans="1:44" ht="20.100000000000001" customHeight="1" x14ac:dyDescent="0.2">
      <c r="A34" s="320" t="s">
        <v>183</v>
      </c>
      <c r="B34" s="321"/>
      <c r="C34" s="341" t="s">
        <v>285</v>
      </c>
      <c r="D34" s="342"/>
      <c r="E34" s="342"/>
      <c r="F34" s="342"/>
      <c r="G34" s="342"/>
      <c r="H34" s="342"/>
      <c r="I34" s="342"/>
      <c r="J34" s="342"/>
      <c r="K34" s="342"/>
      <c r="L34" s="342"/>
      <c r="M34" s="342"/>
      <c r="N34" s="342"/>
      <c r="O34" s="342"/>
      <c r="P34" s="342"/>
      <c r="Q34" s="342"/>
      <c r="R34" s="342"/>
      <c r="S34" s="342"/>
      <c r="T34" s="342"/>
      <c r="U34" s="342"/>
      <c r="V34" s="342"/>
      <c r="W34" s="342"/>
      <c r="X34" s="342"/>
      <c r="Y34" s="342"/>
      <c r="Z34" s="342"/>
      <c r="AA34" s="342"/>
      <c r="AB34" s="343"/>
      <c r="AC34" s="325" t="s">
        <v>286</v>
      </c>
      <c r="AD34" s="326"/>
      <c r="AE34" s="327">
        <v>0</v>
      </c>
      <c r="AF34" s="328"/>
      <c r="AG34" s="328"/>
      <c r="AH34" s="329"/>
      <c r="AI34" s="330">
        <v>0</v>
      </c>
      <c r="AJ34" s="331"/>
      <c r="AK34" s="331"/>
      <c r="AL34" s="332"/>
      <c r="AM34" s="330">
        <v>0</v>
      </c>
      <c r="AN34" s="331"/>
      <c r="AO34" s="331"/>
      <c r="AP34" s="332"/>
      <c r="AQ34" s="339" t="str">
        <f t="shared" si="0"/>
        <v>n.é.</v>
      </c>
      <c r="AR34" s="340"/>
    </row>
    <row r="35" spans="1:44" ht="20.100000000000001" customHeight="1" x14ac:dyDescent="0.2">
      <c r="A35" s="320" t="s">
        <v>184</v>
      </c>
      <c r="B35" s="321"/>
      <c r="C35" s="341" t="s">
        <v>287</v>
      </c>
      <c r="D35" s="342"/>
      <c r="E35" s="342"/>
      <c r="F35" s="342"/>
      <c r="G35" s="342"/>
      <c r="H35" s="342"/>
      <c r="I35" s="342"/>
      <c r="J35" s="342"/>
      <c r="K35" s="342"/>
      <c r="L35" s="342"/>
      <c r="M35" s="342"/>
      <c r="N35" s="342"/>
      <c r="O35" s="342"/>
      <c r="P35" s="342"/>
      <c r="Q35" s="342"/>
      <c r="R35" s="342"/>
      <c r="S35" s="342"/>
      <c r="T35" s="342"/>
      <c r="U35" s="342"/>
      <c r="V35" s="342"/>
      <c r="W35" s="342"/>
      <c r="X35" s="342"/>
      <c r="Y35" s="342"/>
      <c r="Z35" s="342"/>
      <c r="AA35" s="342"/>
      <c r="AB35" s="343"/>
      <c r="AC35" s="325" t="s">
        <v>288</v>
      </c>
      <c r="AD35" s="326"/>
      <c r="AE35" s="327">
        <v>0</v>
      </c>
      <c r="AF35" s="328"/>
      <c r="AG35" s="328"/>
      <c r="AH35" s="329"/>
      <c r="AI35" s="330">
        <v>0</v>
      </c>
      <c r="AJ35" s="331"/>
      <c r="AK35" s="331"/>
      <c r="AL35" s="332"/>
      <c r="AM35" s="330">
        <v>0</v>
      </c>
      <c r="AN35" s="331"/>
      <c r="AO35" s="331"/>
      <c r="AP35" s="332"/>
      <c r="AQ35" s="339" t="str">
        <f t="shared" si="0"/>
        <v>n.é.</v>
      </c>
      <c r="AR35" s="340"/>
    </row>
    <row r="36" spans="1:44" ht="20.100000000000001" customHeight="1" x14ac:dyDescent="0.2">
      <c r="A36" s="320" t="s">
        <v>185</v>
      </c>
      <c r="B36" s="321"/>
      <c r="C36" s="341" t="s">
        <v>289</v>
      </c>
      <c r="D36" s="342"/>
      <c r="E36" s="342"/>
      <c r="F36" s="342"/>
      <c r="G36" s="342"/>
      <c r="H36" s="342"/>
      <c r="I36" s="342"/>
      <c r="J36" s="342"/>
      <c r="K36" s="342"/>
      <c r="L36" s="342"/>
      <c r="M36" s="342"/>
      <c r="N36" s="342"/>
      <c r="O36" s="342"/>
      <c r="P36" s="342"/>
      <c r="Q36" s="342"/>
      <c r="R36" s="342"/>
      <c r="S36" s="342"/>
      <c r="T36" s="342"/>
      <c r="U36" s="342"/>
      <c r="V36" s="342"/>
      <c r="W36" s="342"/>
      <c r="X36" s="342"/>
      <c r="Y36" s="342"/>
      <c r="Z36" s="342"/>
      <c r="AA36" s="342"/>
      <c r="AB36" s="343"/>
      <c r="AC36" s="325" t="s">
        <v>290</v>
      </c>
      <c r="AD36" s="326"/>
      <c r="AE36" s="327">
        <f>SUM('03'!AE66:AH66)</f>
        <v>0</v>
      </c>
      <c r="AF36" s="328"/>
      <c r="AG36" s="328"/>
      <c r="AH36" s="329"/>
      <c r="AI36" s="330">
        <f>SUM('03'!AI66:AL66)</f>
        <v>0</v>
      </c>
      <c r="AJ36" s="331"/>
      <c r="AK36" s="331"/>
      <c r="AL36" s="332"/>
      <c r="AM36" s="330">
        <f>SUM('03'!AM66:AP66)</f>
        <v>0</v>
      </c>
      <c r="AN36" s="331"/>
      <c r="AO36" s="331"/>
      <c r="AP36" s="332"/>
      <c r="AQ36" s="339" t="str">
        <f t="shared" si="0"/>
        <v>n.é.</v>
      </c>
      <c r="AR36" s="340"/>
    </row>
    <row r="37" spans="1:44" ht="20.100000000000001" customHeight="1" x14ac:dyDescent="0.2">
      <c r="A37" s="320" t="s">
        <v>186</v>
      </c>
      <c r="B37" s="321"/>
      <c r="C37" s="341" t="s">
        <v>291</v>
      </c>
      <c r="D37" s="342"/>
      <c r="E37" s="342"/>
      <c r="F37" s="342"/>
      <c r="G37" s="342"/>
      <c r="H37" s="342"/>
      <c r="I37" s="342"/>
      <c r="J37" s="342"/>
      <c r="K37" s="342"/>
      <c r="L37" s="342"/>
      <c r="M37" s="342"/>
      <c r="N37" s="342"/>
      <c r="O37" s="342"/>
      <c r="P37" s="342"/>
      <c r="Q37" s="342"/>
      <c r="R37" s="342"/>
      <c r="S37" s="342"/>
      <c r="T37" s="342"/>
      <c r="U37" s="342"/>
      <c r="V37" s="342"/>
      <c r="W37" s="342"/>
      <c r="X37" s="342"/>
      <c r="Y37" s="342"/>
      <c r="Z37" s="342"/>
      <c r="AA37" s="342"/>
      <c r="AB37" s="343"/>
      <c r="AC37" s="325" t="s">
        <v>292</v>
      </c>
      <c r="AD37" s="326"/>
      <c r="AE37" s="327">
        <v>0</v>
      </c>
      <c r="AF37" s="328"/>
      <c r="AG37" s="328"/>
      <c r="AH37" s="329"/>
      <c r="AI37" s="330">
        <v>0</v>
      </c>
      <c r="AJ37" s="331"/>
      <c r="AK37" s="331"/>
      <c r="AL37" s="332"/>
      <c r="AM37" s="330">
        <v>0</v>
      </c>
      <c r="AN37" s="331"/>
      <c r="AO37" s="331"/>
      <c r="AP37" s="332"/>
      <c r="AQ37" s="339" t="str">
        <f t="shared" si="0"/>
        <v>n.é.</v>
      </c>
      <c r="AR37" s="340"/>
    </row>
    <row r="38" spans="1:44" s="2" customFormat="1" ht="20.100000000000001" customHeight="1" x14ac:dyDescent="0.2">
      <c r="A38" s="347" t="s">
        <v>187</v>
      </c>
      <c r="B38" s="348"/>
      <c r="C38" s="349" t="s">
        <v>293</v>
      </c>
      <c r="D38" s="350"/>
      <c r="E38" s="350"/>
      <c r="F38" s="350"/>
      <c r="G38" s="350"/>
      <c r="H38" s="350"/>
      <c r="I38" s="350"/>
      <c r="J38" s="350"/>
      <c r="K38" s="350"/>
      <c r="L38" s="350"/>
      <c r="M38" s="350"/>
      <c r="N38" s="350"/>
      <c r="O38" s="350"/>
      <c r="P38" s="350"/>
      <c r="Q38" s="350"/>
      <c r="R38" s="350"/>
      <c r="S38" s="350"/>
      <c r="T38" s="350"/>
      <c r="U38" s="350"/>
      <c r="V38" s="350"/>
      <c r="W38" s="350"/>
      <c r="X38" s="350"/>
      <c r="Y38" s="350"/>
      <c r="Z38" s="350"/>
      <c r="AA38" s="350"/>
      <c r="AB38" s="351"/>
      <c r="AC38" s="352" t="s">
        <v>294</v>
      </c>
      <c r="AD38" s="353"/>
      <c r="AE38" s="367">
        <f>SUM(AE33:AH37)</f>
        <v>40500000</v>
      </c>
      <c r="AF38" s="368"/>
      <c r="AG38" s="368"/>
      <c r="AH38" s="369"/>
      <c r="AI38" s="367">
        <f t="shared" ref="AI38" si="8">SUM(AI33:AL37)</f>
        <v>39175352</v>
      </c>
      <c r="AJ38" s="368"/>
      <c r="AK38" s="368"/>
      <c r="AL38" s="369"/>
      <c r="AM38" s="367">
        <f t="shared" ref="AM38" si="9">SUM(AM33:AP37)</f>
        <v>35908045</v>
      </c>
      <c r="AN38" s="368"/>
      <c r="AO38" s="368"/>
      <c r="AP38" s="369"/>
      <c r="AQ38" s="357">
        <f t="shared" si="0"/>
        <v>0.91659789042865525</v>
      </c>
      <c r="AR38" s="358"/>
    </row>
    <row r="39" spans="1:44" ht="20.100000000000001" customHeight="1" x14ac:dyDescent="0.2">
      <c r="A39" s="320" t="s">
        <v>188</v>
      </c>
      <c r="B39" s="321"/>
      <c r="C39" s="341" t="s">
        <v>295</v>
      </c>
      <c r="D39" s="342"/>
      <c r="E39" s="342"/>
      <c r="F39" s="342"/>
      <c r="G39" s="342"/>
      <c r="H39" s="342"/>
      <c r="I39" s="342"/>
      <c r="J39" s="342"/>
      <c r="K39" s="342"/>
      <c r="L39" s="342"/>
      <c r="M39" s="342"/>
      <c r="N39" s="342"/>
      <c r="O39" s="342"/>
      <c r="P39" s="342"/>
      <c r="Q39" s="342"/>
      <c r="R39" s="342"/>
      <c r="S39" s="342"/>
      <c r="T39" s="342"/>
      <c r="U39" s="342"/>
      <c r="V39" s="342"/>
      <c r="W39" s="342"/>
      <c r="X39" s="342"/>
      <c r="Y39" s="342"/>
      <c r="Z39" s="342"/>
      <c r="AA39" s="342"/>
      <c r="AB39" s="343"/>
      <c r="AC39" s="352" t="s">
        <v>296</v>
      </c>
      <c r="AD39" s="353"/>
      <c r="AE39" s="367">
        <f>SUM('03'!AE69:AH69)</f>
        <v>171965</v>
      </c>
      <c r="AF39" s="368"/>
      <c r="AG39" s="368"/>
      <c r="AH39" s="369"/>
      <c r="AI39" s="367">
        <f>SUM('03'!AI69:AL69)</f>
        <v>366062</v>
      </c>
      <c r="AJ39" s="368"/>
      <c r="AK39" s="368"/>
      <c r="AL39" s="369"/>
      <c r="AM39" s="367">
        <f>SUM('03'!AM69:AP69)</f>
        <v>299181</v>
      </c>
      <c r="AN39" s="368"/>
      <c r="AO39" s="368"/>
      <c r="AP39" s="369"/>
      <c r="AQ39" s="339">
        <f t="shared" si="0"/>
        <v>0.81729597718419289</v>
      </c>
      <c r="AR39" s="340"/>
    </row>
    <row r="40" spans="1:44" s="2" customFormat="1" ht="20.100000000000001" customHeight="1" x14ac:dyDescent="0.2">
      <c r="A40" s="347" t="s">
        <v>189</v>
      </c>
      <c r="B40" s="348"/>
      <c r="C40" s="349" t="s">
        <v>297</v>
      </c>
      <c r="D40" s="350"/>
      <c r="E40" s="350"/>
      <c r="F40" s="350"/>
      <c r="G40" s="350"/>
      <c r="H40" s="350"/>
      <c r="I40" s="350"/>
      <c r="J40" s="350"/>
      <c r="K40" s="350"/>
      <c r="L40" s="350"/>
      <c r="M40" s="350"/>
      <c r="N40" s="350"/>
      <c r="O40" s="350"/>
      <c r="P40" s="350"/>
      <c r="Q40" s="350"/>
      <c r="R40" s="350"/>
      <c r="S40" s="350"/>
      <c r="T40" s="350"/>
      <c r="U40" s="350"/>
      <c r="V40" s="350"/>
      <c r="W40" s="350"/>
      <c r="X40" s="350"/>
      <c r="Y40" s="350"/>
      <c r="Z40" s="350"/>
      <c r="AA40" s="350"/>
      <c r="AB40" s="351"/>
      <c r="AC40" s="359" t="s">
        <v>298</v>
      </c>
      <c r="AD40" s="360"/>
      <c r="AE40" s="361">
        <f>SUM(AE29:AH32,AE38:AH39)</f>
        <v>40671965</v>
      </c>
      <c r="AF40" s="362"/>
      <c r="AG40" s="362"/>
      <c r="AH40" s="363"/>
      <c r="AI40" s="361">
        <f t="shared" ref="AI40" si="10">SUM(AI29:AL32,AI38:AL39)</f>
        <v>39541414</v>
      </c>
      <c r="AJ40" s="362"/>
      <c r="AK40" s="362"/>
      <c r="AL40" s="363"/>
      <c r="AM40" s="361">
        <f t="shared" ref="AM40" si="11">SUM(AM29:AP32,AM38:AP39)</f>
        <v>36207226</v>
      </c>
      <c r="AN40" s="362"/>
      <c r="AO40" s="362"/>
      <c r="AP40" s="363"/>
      <c r="AQ40" s="357">
        <f t="shared" ref="AQ40:AQ71" si="12">IF(AI40&gt;0,AM40/AI40,"n.é.")</f>
        <v>0.91567858448359996</v>
      </c>
      <c r="AR40" s="358"/>
    </row>
    <row r="41" spans="1:44" ht="20.100000000000001" customHeight="1" x14ac:dyDescent="0.2">
      <c r="A41" s="320" t="s">
        <v>190</v>
      </c>
      <c r="B41" s="321"/>
      <c r="C41" s="341" t="s">
        <v>299</v>
      </c>
      <c r="D41" s="342"/>
      <c r="E41" s="342"/>
      <c r="F41" s="342"/>
      <c r="G41" s="342"/>
      <c r="H41" s="342"/>
      <c r="I41" s="342"/>
      <c r="J41" s="342"/>
      <c r="K41" s="342"/>
      <c r="L41" s="342"/>
      <c r="M41" s="342"/>
      <c r="N41" s="342"/>
      <c r="O41" s="342"/>
      <c r="P41" s="342"/>
      <c r="Q41" s="342"/>
      <c r="R41" s="342"/>
      <c r="S41" s="342"/>
      <c r="T41" s="342"/>
      <c r="U41" s="342"/>
      <c r="V41" s="342"/>
      <c r="W41" s="342"/>
      <c r="X41" s="342"/>
      <c r="Y41" s="342"/>
      <c r="Z41" s="342"/>
      <c r="AA41" s="342"/>
      <c r="AB41" s="343"/>
      <c r="AC41" s="325" t="s">
        <v>300</v>
      </c>
      <c r="AD41" s="326"/>
      <c r="AE41" s="327">
        <v>0</v>
      </c>
      <c r="AF41" s="328"/>
      <c r="AG41" s="328"/>
      <c r="AH41" s="329"/>
      <c r="AI41" s="330">
        <f>SUM('03'!AI73:AL73)</f>
        <v>0</v>
      </c>
      <c r="AJ41" s="331"/>
      <c r="AK41" s="331"/>
      <c r="AL41" s="332"/>
      <c r="AM41" s="330">
        <f>SUM('03'!AM73:AP73)</f>
        <v>0</v>
      </c>
      <c r="AN41" s="331"/>
      <c r="AO41" s="331"/>
      <c r="AP41" s="332"/>
      <c r="AQ41" s="339" t="str">
        <f t="shared" si="12"/>
        <v>n.é.</v>
      </c>
      <c r="AR41" s="340"/>
    </row>
    <row r="42" spans="1:44" ht="20.100000000000001" customHeight="1" x14ac:dyDescent="0.2">
      <c r="A42" s="320" t="s">
        <v>191</v>
      </c>
      <c r="B42" s="321"/>
      <c r="C42" s="341" t="s">
        <v>301</v>
      </c>
      <c r="D42" s="342"/>
      <c r="E42" s="342"/>
      <c r="F42" s="342"/>
      <c r="G42" s="342"/>
      <c r="H42" s="342"/>
      <c r="I42" s="342"/>
      <c r="J42" s="342"/>
      <c r="K42" s="342"/>
      <c r="L42" s="342"/>
      <c r="M42" s="342"/>
      <c r="N42" s="342"/>
      <c r="O42" s="342"/>
      <c r="P42" s="342"/>
      <c r="Q42" s="342"/>
      <c r="R42" s="342"/>
      <c r="S42" s="342"/>
      <c r="T42" s="342"/>
      <c r="U42" s="342"/>
      <c r="V42" s="342"/>
      <c r="W42" s="342"/>
      <c r="X42" s="342"/>
      <c r="Y42" s="342"/>
      <c r="Z42" s="342"/>
      <c r="AA42" s="342"/>
      <c r="AB42" s="343"/>
      <c r="AC42" s="325" t="s">
        <v>302</v>
      </c>
      <c r="AD42" s="326"/>
      <c r="AE42" s="327">
        <f>SUM('03'!AE74:AH74,'04'!AE42:AH42)</f>
        <v>10659202</v>
      </c>
      <c r="AF42" s="328"/>
      <c r="AG42" s="328"/>
      <c r="AH42" s="329"/>
      <c r="AI42" s="330">
        <f>SUM('03'!AI74:AL74,'04'!AI42:AL42)</f>
        <v>16335200</v>
      </c>
      <c r="AJ42" s="331"/>
      <c r="AK42" s="331"/>
      <c r="AL42" s="332"/>
      <c r="AM42" s="330">
        <f>SUM('03'!AM74:AP74,'04'!AM42:AP42)</f>
        <v>10282097</v>
      </c>
      <c r="AN42" s="331"/>
      <c r="AO42" s="331"/>
      <c r="AP42" s="332"/>
      <c r="AQ42" s="339">
        <f t="shared" si="12"/>
        <v>0.62944420637641407</v>
      </c>
      <c r="AR42" s="340"/>
    </row>
    <row r="43" spans="1:44" ht="20.100000000000001" customHeight="1" x14ac:dyDescent="0.2">
      <c r="A43" s="320" t="s">
        <v>192</v>
      </c>
      <c r="B43" s="321"/>
      <c r="C43" s="341" t="s">
        <v>303</v>
      </c>
      <c r="D43" s="342"/>
      <c r="E43" s="342"/>
      <c r="F43" s="342"/>
      <c r="G43" s="342"/>
      <c r="H43" s="342"/>
      <c r="I43" s="342"/>
      <c r="J43" s="342"/>
      <c r="K43" s="342"/>
      <c r="L43" s="342"/>
      <c r="M43" s="342"/>
      <c r="N43" s="342"/>
      <c r="O43" s="342"/>
      <c r="P43" s="342"/>
      <c r="Q43" s="342"/>
      <c r="R43" s="342"/>
      <c r="S43" s="342"/>
      <c r="T43" s="342"/>
      <c r="U43" s="342"/>
      <c r="V43" s="342"/>
      <c r="W43" s="342"/>
      <c r="X43" s="342"/>
      <c r="Y43" s="342"/>
      <c r="Z43" s="342"/>
      <c r="AA43" s="342"/>
      <c r="AB43" s="343"/>
      <c r="AC43" s="325" t="s">
        <v>304</v>
      </c>
      <c r="AD43" s="326"/>
      <c r="AE43" s="327">
        <f>SUM('03'!AE75:AH75)</f>
        <v>16546</v>
      </c>
      <c r="AF43" s="328"/>
      <c r="AG43" s="328"/>
      <c r="AH43" s="329"/>
      <c r="AI43" s="330">
        <f>SUM('04'!AI43:AL43,'03'!AI75:AL75)</f>
        <v>323247</v>
      </c>
      <c r="AJ43" s="331"/>
      <c r="AK43" s="331"/>
      <c r="AL43" s="332"/>
      <c r="AM43" s="330">
        <f>SUM('03'!AM75:AP75,'04'!AM43:AP43)</f>
        <v>323247</v>
      </c>
      <c r="AN43" s="331"/>
      <c r="AO43" s="331"/>
      <c r="AP43" s="332"/>
      <c r="AQ43" s="370">
        <f t="shared" si="12"/>
        <v>1</v>
      </c>
      <c r="AR43" s="371"/>
    </row>
    <row r="44" spans="1:44" ht="20.100000000000001" customHeight="1" x14ac:dyDescent="0.2">
      <c r="A44" s="320" t="s">
        <v>193</v>
      </c>
      <c r="B44" s="321"/>
      <c r="C44" s="341" t="s">
        <v>305</v>
      </c>
      <c r="D44" s="342"/>
      <c r="E44" s="342"/>
      <c r="F44" s="342"/>
      <c r="G44" s="342"/>
      <c r="H44" s="342"/>
      <c r="I44" s="342"/>
      <c r="J44" s="342"/>
      <c r="K44" s="342"/>
      <c r="L44" s="342"/>
      <c r="M44" s="342"/>
      <c r="N44" s="342"/>
      <c r="O44" s="342"/>
      <c r="P44" s="342"/>
      <c r="Q44" s="342"/>
      <c r="R44" s="342"/>
      <c r="S44" s="342"/>
      <c r="T44" s="342"/>
      <c r="U44" s="342"/>
      <c r="V44" s="342"/>
      <c r="W44" s="342"/>
      <c r="X44" s="342"/>
      <c r="Y44" s="342"/>
      <c r="Z44" s="342"/>
      <c r="AA44" s="342"/>
      <c r="AB44" s="343"/>
      <c r="AC44" s="325" t="s">
        <v>306</v>
      </c>
      <c r="AD44" s="326"/>
      <c r="AE44" s="327">
        <f>SUM('03'!AE76:AH76)</f>
        <v>1619878</v>
      </c>
      <c r="AF44" s="328"/>
      <c r="AG44" s="328"/>
      <c r="AH44" s="329"/>
      <c r="AI44" s="330">
        <f>SUM('04'!AI44:AL44,'03'!AI76:AL76)</f>
        <v>595336</v>
      </c>
      <c r="AJ44" s="331"/>
      <c r="AK44" s="331"/>
      <c r="AL44" s="332"/>
      <c r="AM44" s="330">
        <f>SUM('03'!AM76:AP76,'04'!AM44:AP44)</f>
        <v>421736</v>
      </c>
      <c r="AN44" s="331"/>
      <c r="AO44" s="331"/>
      <c r="AP44" s="332"/>
      <c r="AQ44" s="370">
        <f t="shared" si="12"/>
        <v>0.70839996237418867</v>
      </c>
      <c r="AR44" s="371"/>
    </row>
    <row r="45" spans="1:44" ht="20.100000000000001" customHeight="1" x14ac:dyDescent="0.2">
      <c r="A45" s="320" t="s">
        <v>194</v>
      </c>
      <c r="B45" s="321"/>
      <c r="C45" s="341" t="s">
        <v>307</v>
      </c>
      <c r="D45" s="342"/>
      <c r="E45" s="342"/>
      <c r="F45" s="342"/>
      <c r="G45" s="342"/>
      <c r="H45" s="342"/>
      <c r="I45" s="342"/>
      <c r="J45" s="342"/>
      <c r="K45" s="342"/>
      <c r="L45" s="342"/>
      <c r="M45" s="342"/>
      <c r="N45" s="342"/>
      <c r="O45" s="342"/>
      <c r="P45" s="342"/>
      <c r="Q45" s="342"/>
      <c r="R45" s="342"/>
      <c r="S45" s="342"/>
      <c r="T45" s="342"/>
      <c r="U45" s="342"/>
      <c r="V45" s="342"/>
      <c r="W45" s="342"/>
      <c r="X45" s="342"/>
      <c r="Y45" s="342"/>
      <c r="Z45" s="342"/>
      <c r="AA45" s="342"/>
      <c r="AB45" s="343"/>
      <c r="AC45" s="325" t="s">
        <v>308</v>
      </c>
      <c r="AD45" s="326"/>
      <c r="AE45" s="327">
        <f>SUM('03'!AE77:AH77,'04'!AE45:AH45)</f>
        <v>10331417</v>
      </c>
      <c r="AF45" s="328"/>
      <c r="AG45" s="328"/>
      <c r="AH45" s="329"/>
      <c r="AI45" s="330">
        <f>SUM('03'!AI77:AL77,'04'!AI45:AL45)</f>
        <v>13175605</v>
      </c>
      <c r="AJ45" s="331"/>
      <c r="AK45" s="331"/>
      <c r="AL45" s="332"/>
      <c r="AM45" s="330">
        <f>SUM('03'!AM77:AP77,'04'!AM45:AP45)</f>
        <v>8526240</v>
      </c>
      <c r="AN45" s="331"/>
      <c r="AO45" s="331"/>
      <c r="AP45" s="332"/>
      <c r="AQ45" s="370">
        <f t="shared" si="12"/>
        <v>0.64712322508150477</v>
      </c>
      <c r="AR45" s="371"/>
    </row>
    <row r="46" spans="1:44" ht="20.100000000000001" customHeight="1" x14ac:dyDescent="0.2">
      <c r="A46" s="320" t="s">
        <v>195</v>
      </c>
      <c r="B46" s="321"/>
      <c r="C46" s="341" t="s">
        <v>309</v>
      </c>
      <c r="D46" s="342"/>
      <c r="E46" s="342"/>
      <c r="F46" s="342"/>
      <c r="G46" s="342"/>
      <c r="H46" s="342"/>
      <c r="I46" s="342"/>
      <c r="J46" s="342"/>
      <c r="K46" s="342"/>
      <c r="L46" s="342"/>
      <c r="M46" s="342"/>
      <c r="N46" s="342"/>
      <c r="O46" s="342"/>
      <c r="P46" s="342"/>
      <c r="Q46" s="342"/>
      <c r="R46" s="342"/>
      <c r="S46" s="342"/>
      <c r="T46" s="342"/>
      <c r="U46" s="342"/>
      <c r="V46" s="342"/>
      <c r="W46" s="342"/>
      <c r="X46" s="342"/>
      <c r="Y46" s="342"/>
      <c r="Z46" s="342"/>
      <c r="AA46" s="342"/>
      <c r="AB46" s="343"/>
      <c r="AC46" s="325" t="s">
        <v>310</v>
      </c>
      <c r="AD46" s="326"/>
      <c r="AE46" s="327">
        <f>SUM('03'!AE79:AH79,'04'!AE46:AH46)</f>
        <v>6280228</v>
      </c>
      <c r="AF46" s="328"/>
      <c r="AG46" s="328"/>
      <c r="AH46" s="329"/>
      <c r="AI46" s="330">
        <f>SUM('03'!AI79:AL79,'04'!AI46:AL46)</f>
        <v>8337740</v>
      </c>
      <c r="AJ46" s="331"/>
      <c r="AK46" s="331"/>
      <c r="AL46" s="332"/>
      <c r="AM46" s="330">
        <f>SUM('03'!AM79:AP79,'04'!AM46:AP46)</f>
        <v>5319499</v>
      </c>
      <c r="AN46" s="331"/>
      <c r="AO46" s="331"/>
      <c r="AP46" s="332"/>
      <c r="AQ46" s="370">
        <f t="shared" si="12"/>
        <v>0.63800250427573901</v>
      </c>
      <c r="AR46" s="371"/>
    </row>
    <row r="47" spans="1:44" ht="20.100000000000001" customHeight="1" x14ac:dyDescent="0.2">
      <c r="A47" s="320" t="s">
        <v>196</v>
      </c>
      <c r="B47" s="321"/>
      <c r="C47" s="341" t="s">
        <v>311</v>
      </c>
      <c r="D47" s="342"/>
      <c r="E47" s="342"/>
      <c r="F47" s="342"/>
      <c r="G47" s="342"/>
      <c r="H47" s="342"/>
      <c r="I47" s="342"/>
      <c r="J47" s="342"/>
      <c r="K47" s="342"/>
      <c r="L47" s="342"/>
      <c r="M47" s="342"/>
      <c r="N47" s="342"/>
      <c r="O47" s="342"/>
      <c r="P47" s="342"/>
      <c r="Q47" s="342"/>
      <c r="R47" s="342"/>
      <c r="S47" s="342"/>
      <c r="T47" s="342"/>
      <c r="U47" s="342"/>
      <c r="V47" s="342"/>
      <c r="W47" s="342"/>
      <c r="X47" s="342"/>
      <c r="Y47" s="342"/>
      <c r="Z47" s="342"/>
      <c r="AA47" s="342"/>
      <c r="AB47" s="343"/>
      <c r="AC47" s="325" t="s">
        <v>312</v>
      </c>
      <c r="AD47" s="326"/>
      <c r="AE47" s="327">
        <f>SUM('03'!AE80:AH80,'04'!AE47:AH47)</f>
        <v>0</v>
      </c>
      <c r="AF47" s="328"/>
      <c r="AG47" s="328"/>
      <c r="AH47" s="329"/>
      <c r="AI47" s="330">
        <f>SUM('04'!AI47:AL47)</f>
        <v>44000</v>
      </c>
      <c r="AJ47" s="331"/>
      <c r="AK47" s="331"/>
      <c r="AL47" s="332"/>
      <c r="AM47" s="330">
        <f>SUM('04'!AM47:AP47,'03'!AM80:AP80)</f>
        <v>49000</v>
      </c>
      <c r="AN47" s="331"/>
      <c r="AO47" s="331"/>
      <c r="AP47" s="332"/>
      <c r="AQ47" s="370">
        <f t="shared" si="12"/>
        <v>1.1136363636363635</v>
      </c>
      <c r="AR47" s="371"/>
    </row>
    <row r="48" spans="1:44" ht="20.100000000000001" customHeight="1" x14ac:dyDescent="0.2">
      <c r="A48" s="320" t="s">
        <v>197</v>
      </c>
      <c r="B48" s="321"/>
      <c r="C48" s="341" t="s">
        <v>313</v>
      </c>
      <c r="D48" s="342"/>
      <c r="E48" s="342"/>
      <c r="F48" s="342"/>
      <c r="G48" s="342"/>
      <c r="H48" s="342"/>
      <c r="I48" s="342"/>
      <c r="J48" s="342"/>
      <c r="K48" s="342"/>
      <c r="L48" s="342"/>
      <c r="M48" s="342"/>
      <c r="N48" s="342"/>
      <c r="O48" s="342"/>
      <c r="P48" s="342"/>
      <c r="Q48" s="342"/>
      <c r="R48" s="342"/>
      <c r="S48" s="342"/>
      <c r="T48" s="342"/>
      <c r="U48" s="342"/>
      <c r="V48" s="342"/>
      <c r="W48" s="342"/>
      <c r="X48" s="342"/>
      <c r="Y48" s="342"/>
      <c r="Z48" s="342"/>
      <c r="AA48" s="342"/>
      <c r="AB48" s="343"/>
      <c r="AC48" s="325" t="s">
        <v>314</v>
      </c>
      <c r="AD48" s="326"/>
      <c r="AE48" s="327">
        <f>SUM('03'!AE81:AH81)</f>
        <v>87</v>
      </c>
      <c r="AF48" s="328"/>
      <c r="AG48" s="328"/>
      <c r="AH48" s="329"/>
      <c r="AI48" s="330">
        <f>SUM('04'!AI48:AL48,'03'!AI81:AL81)</f>
        <v>87</v>
      </c>
      <c r="AJ48" s="331"/>
      <c r="AK48" s="331"/>
      <c r="AL48" s="332"/>
      <c r="AM48" s="330">
        <f>SUM('04'!AM48:AP48,'03'!AM81:AP81)</f>
        <v>24</v>
      </c>
      <c r="AN48" s="331"/>
      <c r="AO48" s="331"/>
      <c r="AP48" s="332"/>
      <c r="AQ48" s="370">
        <f t="shared" si="12"/>
        <v>0.27586206896551724</v>
      </c>
      <c r="AR48" s="371"/>
    </row>
    <row r="49" spans="1:44" ht="20.100000000000001" customHeight="1" x14ac:dyDescent="0.2">
      <c r="A49" s="320" t="s">
        <v>198</v>
      </c>
      <c r="B49" s="321"/>
      <c r="C49" s="341" t="s">
        <v>315</v>
      </c>
      <c r="D49" s="342"/>
      <c r="E49" s="342"/>
      <c r="F49" s="342"/>
      <c r="G49" s="342"/>
      <c r="H49" s="342"/>
      <c r="I49" s="342"/>
      <c r="J49" s="342"/>
      <c r="K49" s="342"/>
      <c r="L49" s="342"/>
      <c r="M49" s="342"/>
      <c r="N49" s="342"/>
      <c r="O49" s="342"/>
      <c r="P49" s="342"/>
      <c r="Q49" s="342"/>
      <c r="R49" s="342"/>
      <c r="S49" s="342"/>
      <c r="T49" s="342"/>
      <c r="U49" s="342"/>
      <c r="V49" s="342"/>
      <c r="W49" s="342"/>
      <c r="X49" s="342"/>
      <c r="Y49" s="342"/>
      <c r="Z49" s="342"/>
      <c r="AA49" s="342"/>
      <c r="AB49" s="343"/>
      <c r="AC49" s="325" t="s">
        <v>316</v>
      </c>
      <c r="AD49" s="326"/>
      <c r="AE49" s="327">
        <v>0</v>
      </c>
      <c r="AF49" s="328"/>
      <c r="AG49" s="328"/>
      <c r="AH49" s="329"/>
      <c r="AI49" s="330">
        <v>0</v>
      </c>
      <c r="AJ49" s="331"/>
      <c r="AK49" s="331"/>
      <c r="AL49" s="332"/>
      <c r="AM49" s="330">
        <v>0</v>
      </c>
      <c r="AN49" s="331"/>
      <c r="AO49" s="331"/>
      <c r="AP49" s="332"/>
      <c r="AQ49" s="370" t="str">
        <f t="shared" si="12"/>
        <v>n.é.</v>
      </c>
      <c r="AR49" s="371"/>
    </row>
    <row r="50" spans="1:44" ht="20.100000000000001" customHeight="1" x14ac:dyDescent="0.2">
      <c r="A50" s="320" t="s">
        <v>199</v>
      </c>
      <c r="B50" s="321"/>
      <c r="C50" s="341" t="s">
        <v>570</v>
      </c>
      <c r="D50" s="342"/>
      <c r="E50" s="342"/>
      <c r="F50" s="342"/>
      <c r="G50" s="342"/>
      <c r="H50" s="342"/>
      <c r="I50" s="342"/>
      <c r="J50" s="342"/>
      <c r="K50" s="342"/>
      <c r="L50" s="342"/>
      <c r="M50" s="342"/>
      <c r="N50" s="342"/>
      <c r="O50" s="342"/>
      <c r="P50" s="342"/>
      <c r="Q50" s="342"/>
      <c r="R50" s="342"/>
      <c r="S50" s="342"/>
      <c r="T50" s="342"/>
      <c r="U50" s="342"/>
      <c r="V50" s="342"/>
      <c r="W50" s="342"/>
      <c r="X50" s="342"/>
      <c r="Y50" s="342"/>
      <c r="Z50" s="342"/>
      <c r="AA50" s="342"/>
      <c r="AB50" s="343"/>
      <c r="AC50" s="325" t="s">
        <v>318</v>
      </c>
      <c r="AD50" s="326"/>
      <c r="AE50" s="327">
        <v>0</v>
      </c>
      <c r="AF50" s="328"/>
      <c r="AG50" s="328"/>
      <c r="AH50" s="329"/>
      <c r="AI50" s="330">
        <f>SUM('03'!AI83:AL83)</f>
        <v>0</v>
      </c>
      <c r="AJ50" s="331"/>
      <c r="AK50" s="331"/>
      <c r="AL50" s="332"/>
      <c r="AM50" s="330">
        <v>0</v>
      </c>
      <c r="AN50" s="331"/>
      <c r="AO50" s="331"/>
      <c r="AP50" s="332"/>
      <c r="AQ50" s="370" t="str">
        <f t="shared" si="12"/>
        <v>n.é.</v>
      </c>
      <c r="AR50" s="371"/>
    </row>
    <row r="51" spans="1:44" ht="20.100000000000001" customHeight="1" x14ac:dyDescent="0.2">
      <c r="A51" s="320" t="s">
        <v>200</v>
      </c>
      <c r="B51" s="321"/>
      <c r="C51" s="341" t="s">
        <v>317</v>
      </c>
      <c r="D51" s="342"/>
      <c r="E51" s="342"/>
      <c r="F51" s="342"/>
      <c r="G51" s="342"/>
      <c r="H51" s="342"/>
      <c r="I51" s="342"/>
      <c r="J51" s="342"/>
      <c r="K51" s="342"/>
      <c r="L51" s="342"/>
      <c r="M51" s="342"/>
      <c r="N51" s="342"/>
      <c r="O51" s="342"/>
      <c r="P51" s="342"/>
      <c r="Q51" s="342"/>
      <c r="R51" s="342"/>
      <c r="S51" s="342"/>
      <c r="T51" s="342"/>
      <c r="U51" s="342"/>
      <c r="V51" s="342"/>
      <c r="W51" s="342"/>
      <c r="X51" s="342"/>
      <c r="Y51" s="342"/>
      <c r="Z51" s="342"/>
      <c r="AA51" s="342"/>
      <c r="AB51" s="343"/>
      <c r="AC51" s="325" t="s">
        <v>569</v>
      </c>
      <c r="AD51" s="326"/>
      <c r="AE51" s="327">
        <v>0</v>
      </c>
      <c r="AF51" s="328"/>
      <c r="AG51" s="328"/>
      <c r="AH51" s="329"/>
      <c r="AI51" s="330">
        <f>SUM('03'!AI84:AL84,'04'!AI51:AL51)</f>
        <v>715957</v>
      </c>
      <c r="AJ51" s="331"/>
      <c r="AK51" s="331"/>
      <c r="AL51" s="332"/>
      <c r="AM51" s="330">
        <f>SUM('03'!AM84:AP84,'04'!AM51:AP51)</f>
        <v>600668</v>
      </c>
      <c r="AN51" s="331"/>
      <c r="AO51" s="331"/>
      <c r="AP51" s="332"/>
      <c r="AQ51" s="370">
        <f t="shared" si="12"/>
        <v>0.83897217290982562</v>
      </c>
      <c r="AR51" s="371"/>
    </row>
    <row r="52" spans="1:44" s="2" customFormat="1" ht="20.100000000000001" customHeight="1" x14ac:dyDescent="0.2">
      <c r="A52" s="347" t="s">
        <v>201</v>
      </c>
      <c r="B52" s="348"/>
      <c r="C52" s="349" t="s">
        <v>571</v>
      </c>
      <c r="D52" s="350"/>
      <c r="E52" s="350"/>
      <c r="F52" s="350"/>
      <c r="G52" s="350"/>
      <c r="H52" s="350"/>
      <c r="I52" s="350"/>
      <c r="J52" s="350"/>
      <c r="K52" s="350"/>
      <c r="L52" s="350"/>
      <c r="M52" s="350"/>
      <c r="N52" s="350"/>
      <c r="O52" s="350"/>
      <c r="P52" s="350"/>
      <c r="Q52" s="350"/>
      <c r="R52" s="350"/>
      <c r="S52" s="350"/>
      <c r="T52" s="350"/>
      <c r="U52" s="350"/>
      <c r="V52" s="350"/>
      <c r="W52" s="350"/>
      <c r="X52" s="350"/>
      <c r="Y52" s="350"/>
      <c r="Z52" s="350"/>
      <c r="AA52" s="350"/>
      <c r="AB52" s="351"/>
      <c r="AC52" s="359" t="s">
        <v>319</v>
      </c>
      <c r="AD52" s="360"/>
      <c r="AE52" s="361">
        <f>SUM(AE41:AH51)</f>
        <v>28907358</v>
      </c>
      <c r="AF52" s="362"/>
      <c r="AG52" s="362"/>
      <c r="AH52" s="363"/>
      <c r="AI52" s="361">
        <f t="shared" ref="AI52" si="13">SUM(AI41:AL51)</f>
        <v>39527172</v>
      </c>
      <c r="AJ52" s="362"/>
      <c r="AK52" s="362"/>
      <c r="AL52" s="363"/>
      <c r="AM52" s="361">
        <f t="shared" ref="AM52" si="14">SUM(AM41:AP51)</f>
        <v>25522511</v>
      </c>
      <c r="AN52" s="362"/>
      <c r="AO52" s="362"/>
      <c r="AP52" s="363"/>
      <c r="AQ52" s="372">
        <f t="shared" si="12"/>
        <v>0.64569534597618061</v>
      </c>
      <c r="AR52" s="373"/>
    </row>
    <row r="53" spans="1:44" ht="20.100000000000001" customHeight="1" x14ac:dyDescent="0.2">
      <c r="A53" s="320" t="s">
        <v>202</v>
      </c>
      <c r="B53" s="321"/>
      <c r="C53" s="341" t="s">
        <v>320</v>
      </c>
      <c r="D53" s="342"/>
      <c r="E53" s="342"/>
      <c r="F53" s="342"/>
      <c r="G53" s="342"/>
      <c r="H53" s="342"/>
      <c r="I53" s="342"/>
      <c r="J53" s="342"/>
      <c r="K53" s="342"/>
      <c r="L53" s="342"/>
      <c r="M53" s="342"/>
      <c r="N53" s="342"/>
      <c r="O53" s="342"/>
      <c r="P53" s="342"/>
      <c r="Q53" s="342"/>
      <c r="R53" s="342"/>
      <c r="S53" s="342"/>
      <c r="T53" s="342"/>
      <c r="U53" s="342"/>
      <c r="V53" s="342"/>
      <c r="W53" s="342"/>
      <c r="X53" s="342"/>
      <c r="Y53" s="342"/>
      <c r="Z53" s="342"/>
      <c r="AA53" s="342"/>
      <c r="AB53" s="343"/>
      <c r="AC53" s="325" t="s">
        <v>321</v>
      </c>
      <c r="AD53" s="326"/>
      <c r="AE53" s="327">
        <v>0</v>
      </c>
      <c r="AF53" s="328"/>
      <c r="AG53" s="328"/>
      <c r="AH53" s="329"/>
      <c r="AI53" s="330">
        <v>0</v>
      </c>
      <c r="AJ53" s="331"/>
      <c r="AK53" s="331"/>
      <c r="AL53" s="332"/>
      <c r="AM53" s="330">
        <v>0</v>
      </c>
      <c r="AN53" s="331"/>
      <c r="AO53" s="331"/>
      <c r="AP53" s="332"/>
      <c r="AQ53" s="370" t="str">
        <f t="shared" si="12"/>
        <v>n.é.</v>
      </c>
      <c r="AR53" s="371"/>
    </row>
    <row r="54" spans="1:44" ht="20.100000000000001" customHeight="1" x14ac:dyDescent="0.2">
      <c r="A54" s="320" t="s">
        <v>203</v>
      </c>
      <c r="B54" s="321"/>
      <c r="C54" s="341" t="s">
        <v>322</v>
      </c>
      <c r="D54" s="342"/>
      <c r="E54" s="342"/>
      <c r="F54" s="342"/>
      <c r="G54" s="342"/>
      <c r="H54" s="342"/>
      <c r="I54" s="342"/>
      <c r="J54" s="342"/>
      <c r="K54" s="342"/>
      <c r="L54" s="342"/>
      <c r="M54" s="342"/>
      <c r="N54" s="342"/>
      <c r="O54" s="342"/>
      <c r="P54" s="342"/>
      <c r="Q54" s="342"/>
      <c r="R54" s="342"/>
      <c r="S54" s="342"/>
      <c r="T54" s="342"/>
      <c r="U54" s="342"/>
      <c r="V54" s="342"/>
      <c r="W54" s="342"/>
      <c r="X54" s="342"/>
      <c r="Y54" s="342"/>
      <c r="Z54" s="342"/>
      <c r="AA54" s="342"/>
      <c r="AB54" s="343"/>
      <c r="AC54" s="325" t="s">
        <v>323</v>
      </c>
      <c r="AD54" s="326"/>
      <c r="AE54" s="327">
        <f>SUM('03'!AE87:AH87)</f>
        <v>0</v>
      </c>
      <c r="AF54" s="328"/>
      <c r="AG54" s="328"/>
      <c r="AH54" s="329"/>
      <c r="AI54" s="330">
        <f>SUM('03'!AI87:AL87)</f>
        <v>163400</v>
      </c>
      <c r="AJ54" s="331"/>
      <c r="AK54" s="331"/>
      <c r="AL54" s="332"/>
      <c r="AM54" s="330">
        <f>SUM('03'!AM87:AP87)</f>
        <v>163400</v>
      </c>
      <c r="AN54" s="331"/>
      <c r="AO54" s="331"/>
      <c r="AP54" s="332"/>
      <c r="AQ54" s="370">
        <f t="shared" si="12"/>
        <v>1</v>
      </c>
      <c r="AR54" s="371"/>
    </row>
    <row r="55" spans="1:44" ht="20.100000000000001" customHeight="1" x14ac:dyDescent="0.2">
      <c r="A55" s="320" t="s">
        <v>204</v>
      </c>
      <c r="B55" s="321"/>
      <c r="C55" s="341" t="s">
        <v>324</v>
      </c>
      <c r="D55" s="342"/>
      <c r="E55" s="342"/>
      <c r="F55" s="342"/>
      <c r="G55" s="342"/>
      <c r="H55" s="342"/>
      <c r="I55" s="342"/>
      <c r="J55" s="342"/>
      <c r="K55" s="342"/>
      <c r="L55" s="342"/>
      <c r="M55" s="342"/>
      <c r="N55" s="342"/>
      <c r="O55" s="342"/>
      <c r="P55" s="342"/>
      <c r="Q55" s="342"/>
      <c r="R55" s="342"/>
      <c r="S55" s="342"/>
      <c r="T55" s="342"/>
      <c r="U55" s="342"/>
      <c r="V55" s="342"/>
      <c r="W55" s="342"/>
      <c r="X55" s="342"/>
      <c r="Y55" s="342"/>
      <c r="Z55" s="342"/>
      <c r="AA55" s="342"/>
      <c r="AB55" s="343"/>
      <c r="AC55" s="325" t="s">
        <v>325</v>
      </c>
      <c r="AD55" s="326"/>
      <c r="AE55" s="327">
        <v>0</v>
      </c>
      <c r="AF55" s="328"/>
      <c r="AG55" s="328"/>
      <c r="AH55" s="329"/>
      <c r="AI55" s="330">
        <f>SUM('03'!AI88:AL88)</f>
        <v>0</v>
      </c>
      <c r="AJ55" s="331"/>
      <c r="AK55" s="331"/>
      <c r="AL55" s="332"/>
      <c r="AM55" s="330">
        <f>SUM('03'!AM88:AP88)</f>
        <v>0</v>
      </c>
      <c r="AN55" s="331"/>
      <c r="AO55" s="331"/>
      <c r="AP55" s="332"/>
      <c r="AQ55" s="370" t="str">
        <f t="shared" si="12"/>
        <v>n.é.</v>
      </c>
      <c r="AR55" s="371"/>
    </row>
    <row r="56" spans="1:44" ht="20.100000000000001" customHeight="1" x14ac:dyDescent="0.2">
      <c r="A56" s="320" t="s">
        <v>205</v>
      </c>
      <c r="B56" s="321"/>
      <c r="C56" s="341" t="s">
        <v>326</v>
      </c>
      <c r="D56" s="342"/>
      <c r="E56" s="342"/>
      <c r="F56" s="342"/>
      <c r="G56" s="342"/>
      <c r="H56" s="342"/>
      <c r="I56" s="342"/>
      <c r="J56" s="342"/>
      <c r="K56" s="342"/>
      <c r="L56" s="342"/>
      <c r="M56" s="342"/>
      <c r="N56" s="342"/>
      <c r="O56" s="342"/>
      <c r="P56" s="342"/>
      <c r="Q56" s="342"/>
      <c r="R56" s="342"/>
      <c r="S56" s="342"/>
      <c r="T56" s="342"/>
      <c r="U56" s="342"/>
      <c r="V56" s="342"/>
      <c r="W56" s="342"/>
      <c r="X56" s="342"/>
      <c r="Y56" s="342"/>
      <c r="Z56" s="342"/>
      <c r="AA56" s="342"/>
      <c r="AB56" s="343"/>
      <c r="AC56" s="325" t="s">
        <v>327</v>
      </c>
      <c r="AD56" s="326"/>
      <c r="AE56" s="327">
        <v>0</v>
      </c>
      <c r="AF56" s="328"/>
      <c r="AG56" s="328"/>
      <c r="AH56" s="329"/>
      <c r="AI56" s="330">
        <v>0</v>
      </c>
      <c r="AJ56" s="331"/>
      <c r="AK56" s="331"/>
      <c r="AL56" s="332"/>
      <c r="AM56" s="330">
        <v>0</v>
      </c>
      <c r="AN56" s="331"/>
      <c r="AO56" s="331"/>
      <c r="AP56" s="332"/>
      <c r="AQ56" s="370" t="str">
        <f t="shared" si="12"/>
        <v>n.é.</v>
      </c>
      <c r="AR56" s="371"/>
    </row>
    <row r="57" spans="1:44" ht="20.100000000000001" customHeight="1" x14ac:dyDescent="0.2">
      <c r="A57" s="320" t="s">
        <v>206</v>
      </c>
      <c r="B57" s="321"/>
      <c r="C57" s="341" t="s">
        <v>328</v>
      </c>
      <c r="D57" s="342"/>
      <c r="E57" s="342"/>
      <c r="F57" s="342"/>
      <c r="G57" s="342"/>
      <c r="H57" s="342"/>
      <c r="I57" s="342"/>
      <c r="J57" s="342"/>
      <c r="K57" s="342"/>
      <c r="L57" s="342"/>
      <c r="M57" s="342"/>
      <c r="N57" s="342"/>
      <c r="O57" s="342"/>
      <c r="P57" s="342"/>
      <c r="Q57" s="342"/>
      <c r="R57" s="342"/>
      <c r="S57" s="342"/>
      <c r="T57" s="342"/>
      <c r="U57" s="342"/>
      <c r="V57" s="342"/>
      <c r="W57" s="342"/>
      <c r="X57" s="342"/>
      <c r="Y57" s="342"/>
      <c r="Z57" s="342"/>
      <c r="AA57" s="342"/>
      <c r="AB57" s="343"/>
      <c r="AC57" s="325" t="s">
        <v>329</v>
      </c>
      <c r="AD57" s="326"/>
      <c r="AE57" s="374">
        <v>0</v>
      </c>
      <c r="AF57" s="375"/>
      <c r="AG57" s="375"/>
      <c r="AH57" s="376"/>
      <c r="AI57" s="374">
        <v>0</v>
      </c>
      <c r="AJ57" s="375"/>
      <c r="AK57" s="375"/>
      <c r="AL57" s="376"/>
      <c r="AM57" s="374">
        <v>0</v>
      </c>
      <c r="AN57" s="375"/>
      <c r="AO57" s="375"/>
      <c r="AP57" s="376"/>
      <c r="AQ57" s="370" t="str">
        <f t="shared" si="12"/>
        <v>n.é.</v>
      </c>
      <c r="AR57" s="371"/>
    </row>
    <row r="58" spans="1:44" s="2" customFormat="1" ht="20.100000000000001" customHeight="1" x14ac:dyDescent="0.2">
      <c r="A58" s="347" t="s">
        <v>207</v>
      </c>
      <c r="B58" s="348"/>
      <c r="C58" s="349" t="s">
        <v>572</v>
      </c>
      <c r="D58" s="350"/>
      <c r="E58" s="350"/>
      <c r="F58" s="350"/>
      <c r="G58" s="350"/>
      <c r="H58" s="350"/>
      <c r="I58" s="350"/>
      <c r="J58" s="350"/>
      <c r="K58" s="350"/>
      <c r="L58" s="350"/>
      <c r="M58" s="350"/>
      <c r="N58" s="350"/>
      <c r="O58" s="350"/>
      <c r="P58" s="350"/>
      <c r="Q58" s="350"/>
      <c r="R58" s="350"/>
      <c r="S58" s="350"/>
      <c r="T58" s="350"/>
      <c r="U58" s="350"/>
      <c r="V58" s="350"/>
      <c r="W58" s="350"/>
      <c r="X58" s="350"/>
      <c r="Y58" s="350"/>
      <c r="Z58" s="350"/>
      <c r="AA58" s="350"/>
      <c r="AB58" s="351"/>
      <c r="AC58" s="359" t="s">
        <v>330</v>
      </c>
      <c r="AD58" s="360"/>
      <c r="AE58" s="361">
        <f>SUM(AE53:AH57)</f>
        <v>0</v>
      </c>
      <c r="AF58" s="362"/>
      <c r="AG58" s="362"/>
      <c r="AH58" s="363"/>
      <c r="AI58" s="361">
        <f t="shared" ref="AI58" si="15">SUM(AI53:AL57)</f>
        <v>163400</v>
      </c>
      <c r="AJ58" s="362"/>
      <c r="AK58" s="362"/>
      <c r="AL58" s="363"/>
      <c r="AM58" s="361">
        <f t="shared" ref="AM58" si="16">SUM(AM53:AP57)</f>
        <v>163400</v>
      </c>
      <c r="AN58" s="362"/>
      <c r="AO58" s="362"/>
      <c r="AP58" s="363"/>
      <c r="AQ58" s="372">
        <f t="shared" si="12"/>
        <v>1</v>
      </c>
      <c r="AR58" s="373"/>
    </row>
    <row r="59" spans="1:44" ht="26.25" customHeight="1" x14ac:dyDescent="0.2">
      <c r="A59" s="320" t="s">
        <v>208</v>
      </c>
      <c r="B59" s="321"/>
      <c r="C59" s="341" t="s">
        <v>432</v>
      </c>
      <c r="D59" s="342"/>
      <c r="E59" s="342"/>
      <c r="F59" s="342"/>
      <c r="G59" s="342"/>
      <c r="H59" s="342"/>
      <c r="I59" s="342"/>
      <c r="J59" s="342"/>
      <c r="K59" s="342"/>
      <c r="L59" s="342"/>
      <c r="M59" s="342"/>
      <c r="N59" s="342"/>
      <c r="O59" s="342"/>
      <c r="P59" s="342"/>
      <c r="Q59" s="342"/>
      <c r="R59" s="342"/>
      <c r="S59" s="342"/>
      <c r="T59" s="342"/>
      <c r="U59" s="342"/>
      <c r="V59" s="342"/>
      <c r="W59" s="342"/>
      <c r="X59" s="342"/>
      <c r="Y59" s="342"/>
      <c r="Z59" s="342"/>
      <c r="AA59" s="342"/>
      <c r="AB59" s="343"/>
      <c r="AC59" s="325" t="s">
        <v>331</v>
      </c>
      <c r="AD59" s="326"/>
      <c r="AE59" s="327">
        <v>0</v>
      </c>
      <c r="AF59" s="328"/>
      <c r="AG59" s="328"/>
      <c r="AH59" s="329"/>
      <c r="AI59" s="330">
        <v>0</v>
      </c>
      <c r="AJ59" s="331"/>
      <c r="AK59" s="331"/>
      <c r="AL59" s="332"/>
      <c r="AM59" s="330">
        <v>0</v>
      </c>
      <c r="AN59" s="331"/>
      <c r="AO59" s="331"/>
      <c r="AP59" s="332"/>
      <c r="AQ59" s="370" t="str">
        <f t="shared" si="12"/>
        <v>n.é.</v>
      </c>
      <c r="AR59" s="371"/>
    </row>
    <row r="60" spans="1:44" ht="24" customHeight="1" x14ac:dyDescent="0.2">
      <c r="A60" s="320" t="s">
        <v>209</v>
      </c>
      <c r="B60" s="321"/>
      <c r="C60" s="341" t="s">
        <v>573</v>
      </c>
      <c r="D60" s="342"/>
      <c r="E60" s="342"/>
      <c r="F60" s="342"/>
      <c r="G60" s="342"/>
      <c r="H60" s="342"/>
      <c r="I60" s="342"/>
      <c r="J60" s="342"/>
      <c r="K60" s="342"/>
      <c r="L60" s="342"/>
      <c r="M60" s="342"/>
      <c r="N60" s="342"/>
      <c r="O60" s="342"/>
      <c r="P60" s="342"/>
      <c r="Q60" s="342"/>
      <c r="R60" s="342"/>
      <c r="S60" s="342"/>
      <c r="T60" s="342"/>
      <c r="U60" s="342"/>
      <c r="V60" s="342"/>
      <c r="W60" s="342"/>
      <c r="X60" s="342"/>
      <c r="Y60" s="342"/>
      <c r="Z60" s="342"/>
      <c r="AA60" s="342"/>
      <c r="AB60" s="343"/>
      <c r="AC60" s="325" t="s">
        <v>332</v>
      </c>
      <c r="AD60" s="326"/>
      <c r="AE60" s="327">
        <v>0</v>
      </c>
      <c r="AF60" s="328"/>
      <c r="AG60" s="328"/>
      <c r="AH60" s="329"/>
      <c r="AI60" s="330">
        <v>0</v>
      </c>
      <c r="AJ60" s="331"/>
      <c r="AK60" s="331"/>
      <c r="AL60" s="332"/>
      <c r="AM60" s="330">
        <v>0</v>
      </c>
      <c r="AN60" s="331"/>
      <c r="AO60" s="331"/>
      <c r="AP60" s="332"/>
      <c r="AQ60" s="370" t="str">
        <f t="shared" si="12"/>
        <v>n.é.</v>
      </c>
      <c r="AR60" s="371"/>
    </row>
    <row r="61" spans="1:44" ht="25.5" customHeight="1" x14ac:dyDescent="0.2">
      <c r="A61" s="320" t="s">
        <v>210</v>
      </c>
      <c r="B61" s="321"/>
      <c r="C61" s="341" t="s">
        <v>576</v>
      </c>
      <c r="D61" s="342"/>
      <c r="E61" s="342"/>
      <c r="F61" s="342"/>
      <c r="G61" s="342"/>
      <c r="H61" s="342"/>
      <c r="I61" s="342"/>
      <c r="J61" s="342"/>
      <c r="K61" s="342"/>
      <c r="L61" s="342"/>
      <c r="M61" s="342"/>
      <c r="N61" s="342"/>
      <c r="O61" s="342"/>
      <c r="P61" s="342"/>
      <c r="Q61" s="342"/>
      <c r="R61" s="342"/>
      <c r="S61" s="342"/>
      <c r="T61" s="342"/>
      <c r="U61" s="342"/>
      <c r="V61" s="342"/>
      <c r="W61" s="342"/>
      <c r="X61" s="342"/>
      <c r="Y61" s="342"/>
      <c r="Z61" s="342"/>
      <c r="AA61" s="342"/>
      <c r="AB61" s="343"/>
      <c r="AC61" s="325" t="s">
        <v>334</v>
      </c>
      <c r="AD61" s="326"/>
      <c r="AE61" s="327">
        <v>0</v>
      </c>
      <c r="AF61" s="328"/>
      <c r="AG61" s="328"/>
      <c r="AH61" s="329"/>
      <c r="AI61" s="330">
        <v>0</v>
      </c>
      <c r="AJ61" s="331"/>
      <c r="AK61" s="331"/>
      <c r="AL61" s="332"/>
      <c r="AM61" s="330">
        <v>0</v>
      </c>
      <c r="AN61" s="331"/>
      <c r="AO61" s="331"/>
      <c r="AP61" s="332"/>
      <c r="AQ61" s="370" t="str">
        <f t="shared" si="12"/>
        <v>n.é.</v>
      </c>
      <c r="AR61" s="371"/>
    </row>
    <row r="62" spans="1:44" ht="27" customHeight="1" x14ac:dyDescent="0.2">
      <c r="A62" s="320" t="s">
        <v>211</v>
      </c>
      <c r="B62" s="321"/>
      <c r="C62" s="341" t="s">
        <v>433</v>
      </c>
      <c r="D62" s="342"/>
      <c r="E62" s="342"/>
      <c r="F62" s="342"/>
      <c r="G62" s="342"/>
      <c r="H62" s="342"/>
      <c r="I62" s="342"/>
      <c r="J62" s="342"/>
      <c r="K62" s="342"/>
      <c r="L62" s="342"/>
      <c r="M62" s="342"/>
      <c r="N62" s="342"/>
      <c r="O62" s="342"/>
      <c r="P62" s="342"/>
      <c r="Q62" s="342"/>
      <c r="R62" s="342"/>
      <c r="S62" s="342"/>
      <c r="T62" s="342"/>
      <c r="U62" s="342"/>
      <c r="V62" s="342"/>
      <c r="W62" s="342"/>
      <c r="X62" s="342"/>
      <c r="Y62" s="342"/>
      <c r="Z62" s="342"/>
      <c r="AA62" s="342"/>
      <c r="AB62" s="343"/>
      <c r="AC62" s="325" t="s">
        <v>574</v>
      </c>
      <c r="AD62" s="326"/>
      <c r="AE62" s="327">
        <v>0</v>
      </c>
      <c r="AF62" s="328"/>
      <c r="AG62" s="328"/>
      <c r="AH62" s="329"/>
      <c r="AI62" s="330">
        <v>0</v>
      </c>
      <c r="AJ62" s="331"/>
      <c r="AK62" s="331"/>
      <c r="AL62" s="332"/>
      <c r="AM62" s="330">
        <v>0</v>
      </c>
      <c r="AN62" s="331"/>
      <c r="AO62" s="331"/>
      <c r="AP62" s="332"/>
      <c r="AQ62" s="370" t="str">
        <f t="shared" si="12"/>
        <v>n.é.</v>
      </c>
      <c r="AR62" s="371"/>
    </row>
    <row r="63" spans="1:44" ht="20.100000000000001" customHeight="1" x14ac:dyDescent="0.2">
      <c r="A63" s="320" t="s">
        <v>212</v>
      </c>
      <c r="B63" s="321"/>
      <c r="C63" s="341" t="s">
        <v>333</v>
      </c>
      <c r="D63" s="342"/>
      <c r="E63" s="342"/>
      <c r="F63" s="342"/>
      <c r="G63" s="342"/>
      <c r="H63" s="342"/>
      <c r="I63" s="342"/>
      <c r="J63" s="342"/>
      <c r="K63" s="342"/>
      <c r="L63" s="342"/>
      <c r="M63" s="342"/>
      <c r="N63" s="342"/>
      <c r="O63" s="342"/>
      <c r="P63" s="342"/>
      <c r="Q63" s="342"/>
      <c r="R63" s="342"/>
      <c r="S63" s="342"/>
      <c r="T63" s="342"/>
      <c r="U63" s="342"/>
      <c r="V63" s="342"/>
      <c r="W63" s="342"/>
      <c r="X63" s="342"/>
      <c r="Y63" s="342"/>
      <c r="Z63" s="342"/>
      <c r="AA63" s="342"/>
      <c r="AB63" s="343"/>
      <c r="AC63" s="325" t="s">
        <v>575</v>
      </c>
      <c r="AD63" s="326"/>
      <c r="AE63" s="327">
        <f>SUM('03'!AE96:AH96)</f>
        <v>0</v>
      </c>
      <c r="AF63" s="328"/>
      <c r="AG63" s="328"/>
      <c r="AH63" s="329"/>
      <c r="AI63" s="330">
        <f>SUM('03'!AI96:AL96)</f>
        <v>0</v>
      </c>
      <c r="AJ63" s="331"/>
      <c r="AK63" s="331"/>
      <c r="AL63" s="332"/>
      <c r="AM63" s="330">
        <f>SUM('03'!AM96:AP96)</f>
        <v>0</v>
      </c>
      <c r="AN63" s="331"/>
      <c r="AO63" s="331"/>
      <c r="AP63" s="332"/>
      <c r="AQ63" s="370" t="str">
        <f t="shared" si="12"/>
        <v>n.é.</v>
      </c>
      <c r="AR63" s="371"/>
    </row>
    <row r="64" spans="1:44" s="2" customFormat="1" ht="20.100000000000001" customHeight="1" x14ac:dyDescent="0.2">
      <c r="A64" s="347" t="s">
        <v>213</v>
      </c>
      <c r="B64" s="348"/>
      <c r="C64" s="349" t="s">
        <v>581</v>
      </c>
      <c r="D64" s="350"/>
      <c r="E64" s="350"/>
      <c r="F64" s="350"/>
      <c r="G64" s="350"/>
      <c r="H64" s="350"/>
      <c r="I64" s="350"/>
      <c r="J64" s="350"/>
      <c r="K64" s="350"/>
      <c r="L64" s="350"/>
      <c r="M64" s="350"/>
      <c r="N64" s="350"/>
      <c r="O64" s="350"/>
      <c r="P64" s="350"/>
      <c r="Q64" s="350"/>
      <c r="R64" s="350"/>
      <c r="S64" s="350"/>
      <c r="T64" s="350"/>
      <c r="U64" s="350"/>
      <c r="V64" s="350"/>
      <c r="W64" s="350"/>
      <c r="X64" s="350"/>
      <c r="Y64" s="350"/>
      <c r="Z64" s="350"/>
      <c r="AA64" s="350"/>
      <c r="AB64" s="351"/>
      <c r="AC64" s="359" t="s">
        <v>335</v>
      </c>
      <c r="AD64" s="360"/>
      <c r="AE64" s="361">
        <f>SUM(AE59:AH63)</f>
        <v>0</v>
      </c>
      <c r="AF64" s="362"/>
      <c r="AG64" s="362"/>
      <c r="AH64" s="363"/>
      <c r="AI64" s="361">
        <f t="shared" ref="AI64" si="17">SUM(AI59:AL63)</f>
        <v>0</v>
      </c>
      <c r="AJ64" s="362"/>
      <c r="AK64" s="362"/>
      <c r="AL64" s="363"/>
      <c r="AM64" s="361">
        <f t="shared" ref="AM64" si="18">SUM(AM59:AP63)</f>
        <v>0</v>
      </c>
      <c r="AN64" s="362"/>
      <c r="AO64" s="362"/>
      <c r="AP64" s="363"/>
      <c r="AQ64" s="372" t="str">
        <f t="shared" si="12"/>
        <v>n.é.</v>
      </c>
      <c r="AR64" s="373"/>
    </row>
    <row r="65" spans="1:44" ht="29.25" customHeight="1" x14ac:dyDescent="0.2">
      <c r="A65" s="320" t="s">
        <v>214</v>
      </c>
      <c r="B65" s="321"/>
      <c r="C65" s="341" t="s">
        <v>434</v>
      </c>
      <c r="D65" s="342"/>
      <c r="E65" s="342"/>
      <c r="F65" s="342"/>
      <c r="G65" s="342"/>
      <c r="H65" s="342"/>
      <c r="I65" s="342"/>
      <c r="J65" s="342"/>
      <c r="K65" s="342"/>
      <c r="L65" s="342"/>
      <c r="M65" s="342"/>
      <c r="N65" s="342"/>
      <c r="O65" s="342"/>
      <c r="P65" s="342"/>
      <c r="Q65" s="342"/>
      <c r="R65" s="342"/>
      <c r="S65" s="342"/>
      <c r="T65" s="342"/>
      <c r="U65" s="342"/>
      <c r="V65" s="342"/>
      <c r="W65" s="342"/>
      <c r="X65" s="342"/>
      <c r="Y65" s="342"/>
      <c r="Z65" s="342"/>
      <c r="AA65" s="342"/>
      <c r="AB65" s="343"/>
      <c r="AC65" s="325" t="s">
        <v>336</v>
      </c>
      <c r="AD65" s="326"/>
      <c r="AE65" s="327">
        <v>0</v>
      </c>
      <c r="AF65" s="328"/>
      <c r="AG65" s="328"/>
      <c r="AH65" s="329"/>
      <c r="AI65" s="330">
        <v>0</v>
      </c>
      <c r="AJ65" s="331"/>
      <c r="AK65" s="331"/>
      <c r="AL65" s="332"/>
      <c r="AM65" s="330">
        <v>0</v>
      </c>
      <c r="AN65" s="331"/>
      <c r="AO65" s="331"/>
      <c r="AP65" s="332"/>
      <c r="AQ65" s="370" t="str">
        <f t="shared" si="12"/>
        <v>n.é.</v>
      </c>
      <c r="AR65" s="371"/>
    </row>
    <row r="66" spans="1:44" ht="29.25" customHeight="1" x14ac:dyDescent="0.2">
      <c r="A66" s="320" t="s">
        <v>215</v>
      </c>
      <c r="B66" s="321"/>
      <c r="C66" s="341" t="s">
        <v>579</v>
      </c>
      <c r="D66" s="342"/>
      <c r="E66" s="342"/>
      <c r="F66" s="342"/>
      <c r="G66" s="342"/>
      <c r="H66" s="342"/>
      <c r="I66" s="342"/>
      <c r="J66" s="342"/>
      <c r="K66" s="342"/>
      <c r="L66" s="342"/>
      <c r="M66" s="342"/>
      <c r="N66" s="342"/>
      <c r="O66" s="342"/>
      <c r="P66" s="342"/>
      <c r="Q66" s="342"/>
      <c r="R66" s="342"/>
      <c r="S66" s="342"/>
      <c r="T66" s="342"/>
      <c r="U66" s="342"/>
      <c r="V66" s="342"/>
      <c r="W66" s="342"/>
      <c r="X66" s="342"/>
      <c r="Y66" s="342"/>
      <c r="Z66" s="342"/>
      <c r="AA66" s="342"/>
      <c r="AB66" s="343"/>
      <c r="AC66" s="325" t="s">
        <v>337</v>
      </c>
      <c r="AD66" s="326"/>
      <c r="AE66" s="327">
        <v>0</v>
      </c>
      <c r="AF66" s="328"/>
      <c r="AG66" s="328"/>
      <c r="AH66" s="329"/>
      <c r="AI66" s="330">
        <v>0</v>
      </c>
      <c r="AJ66" s="331"/>
      <c r="AK66" s="331"/>
      <c r="AL66" s="332"/>
      <c r="AM66" s="330">
        <v>0</v>
      </c>
      <c r="AN66" s="331"/>
      <c r="AO66" s="331"/>
      <c r="AP66" s="332"/>
      <c r="AQ66" s="370" t="str">
        <f t="shared" si="12"/>
        <v>n.é.</v>
      </c>
      <c r="AR66" s="371"/>
    </row>
    <row r="67" spans="1:44" ht="27.75" customHeight="1" x14ac:dyDescent="0.2">
      <c r="A67" s="320" t="s">
        <v>216</v>
      </c>
      <c r="B67" s="321"/>
      <c r="C67" s="341" t="s">
        <v>580</v>
      </c>
      <c r="D67" s="342"/>
      <c r="E67" s="342"/>
      <c r="F67" s="342"/>
      <c r="G67" s="342"/>
      <c r="H67" s="342"/>
      <c r="I67" s="342"/>
      <c r="J67" s="342"/>
      <c r="K67" s="342"/>
      <c r="L67" s="342"/>
      <c r="M67" s="342"/>
      <c r="N67" s="342"/>
      <c r="O67" s="342"/>
      <c r="P67" s="342"/>
      <c r="Q67" s="342"/>
      <c r="R67" s="342"/>
      <c r="S67" s="342"/>
      <c r="T67" s="342"/>
      <c r="U67" s="342"/>
      <c r="V67" s="342"/>
      <c r="W67" s="342"/>
      <c r="X67" s="342"/>
      <c r="Y67" s="342"/>
      <c r="Z67" s="342"/>
      <c r="AA67" s="342"/>
      <c r="AB67" s="343"/>
      <c r="AC67" s="325" t="s">
        <v>339</v>
      </c>
      <c r="AD67" s="326"/>
      <c r="AE67" s="327">
        <v>0</v>
      </c>
      <c r="AF67" s="328"/>
      <c r="AG67" s="328"/>
      <c r="AH67" s="329"/>
      <c r="AI67" s="330">
        <v>0</v>
      </c>
      <c r="AJ67" s="331"/>
      <c r="AK67" s="331"/>
      <c r="AL67" s="332"/>
      <c r="AM67" s="330">
        <v>0</v>
      </c>
      <c r="AN67" s="331"/>
      <c r="AO67" s="331"/>
      <c r="AP67" s="332"/>
      <c r="AQ67" s="370" t="str">
        <f t="shared" si="12"/>
        <v>n.é.</v>
      </c>
      <c r="AR67" s="371"/>
    </row>
    <row r="68" spans="1:44" ht="27.75" customHeight="1" x14ac:dyDescent="0.2">
      <c r="A68" s="320" t="s">
        <v>217</v>
      </c>
      <c r="B68" s="321"/>
      <c r="C68" s="341" t="s">
        <v>435</v>
      </c>
      <c r="D68" s="342"/>
      <c r="E68" s="342"/>
      <c r="F68" s="342"/>
      <c r="G68" s="342"/>
      <c r="H68" s="342"/>
      <c r="I68" s="342"/>
      <c r="J68" s="342"/>
      <c r="K68" s="342"/>
      <c r="L68" s="342"/>
      <c r="M68" s="342"/>
      <c r="N68" s="342"/>
      <c r="O68" s="342"/>
      <c r="P68" s="342"/>
      <c r="Q68" s="342"/>
      <c r="R68" s="342"/>
      <c r="S68" s="342"/>
      <c r="T68" s="342"/>
      <c r="U68" s="342"/>
      <c r="V68" s="342"/>
      <c r="W68" s="342"/>
      <c r="X68" s="342"/>
      <c r="Y68" s="342"/>
      <c r="Z68" s="342"/>
      <c r="AA68" s="342"/>
      <c r="AB68" s="343"/>
      <c r="AC68" s="325" t="s">
        <v>577</v>
      </c>
      <c r="AD68" s="326"/>
      <c r="AE68" s="327">
        <v>0</v>
      </c>
      <c r="AF68" s="328"/>
      <c r="AG68" s="328"/>
      <c r="AH68" s="329"/>
      <c r="AI68" s="330">
        <v>0</v>
      </c>
      <c r="AJ68" s="331"/>
      <c r="AK68" s="331"/>
      <c r="AL68" s="332"/>
      <c r="AM68" s="330">
        <v>0</v>
      </c>
      <c r="AN68" s="331"/>
      <c r="AO68" s="331"/>
      <c r="AP68" s="332"/>
      <c r="AQ68" s="370" t="str">
        <f t="shared" si="12"/>
        <v>n.é.</v>
      </c>
      <c r="AR68" s="371"/>
    </row>
    <row r="69" spans="1:44" ht="20.100000000000001" customHeight="1" x14ac:dyDescent="0.2">
      <c r="A69" s="320" t="s">
        <v>218</v>
      </c>
      <c r="B69" s="321"/>
      <c r="C69" s="341" t="s">
        <v>338</v>
      </c>
      <c r="D69" s="342"/>
      <c r="E69" s="342"/>
      <c r="F69" s="342"/>
      <c r="G69" s="342"/>
      <c r="H69" s="342"/>
      <c r="I69" s="342"/>
      <c r="J69" s="342"/>
      <c r="K69" s="342"/>
      <c r="L69" s="342"/>
      <c r="M69" s="342"/>
      <c r="N69" s="342"/>
      <c r="O69" s="342"/>
      <c r="P69" s="342"/>
      <c r="Q69" s="342"/>
      <c r="R69" s="342"/>
      <c r="S69" s="342"/>
      <c r="T69" s="342"/>
      <c r="U69" s="342"/>
      <c r="V69" s="342"/>
      <c r="W69" s="342"/>
      <c r="X69" s="342"/>
      <c r="Y69" s="342"/>
      <c r="Z69" s="342"/>
      <c r="AA69" s="342"/>
      <c r="AB69" s="343"/>
      <c r="AC69" s="325" t="s">
        <v>578</v>
      </c>
      <c r="AD69" s="326"/>
      <c r="AE69" s="327">
        <f>SUM('03'!AE102:AH102)</f>
        <v>0</v>
      </c>
      <c r="AF69" s="328"/>
      <c r="AG69" s="328"/>
      <c r="AH69" s="329"/>
      <c r="AI69" s="330">
        <f>SUM('03'!AI104:AL104)</f>
        <v>0</v>
      </c>
      <c r="AJ69" s="331"/>
      <c r="AK69" s="331"/>
      <c r="AL69" s="332"/>
      <c r="AM69" s="330">
        <f>SUM('03'!AM104:AP104)</f>
        <v>0</v>
      </c>
      <c r="AN69" s="331"/>
      <c r="AO69" s="331"/>
      <c r="AP69" s="332"/>
      <c r="AQ69" s="370" t="str">
        <f t="shared" si="12"/>
        <v>n.é.</v>
      </c>
      <c r="AR69" s="371"/>
    </row>
    <row r="70" spans="1:44" s="2" customFormat="1" ht="20.100000000000001" customHeight="1" x14ac:dyDescent="0.2">
      <c r="A70" s="347" t="s">
        <v>219</v>
      </c>
      <c r="B70" s="348"/>
      <c r="C70" s="349" t="s">
        <v>582</v>
      </c>
      <c r="D70" s="350"/>
      <c r="E70" s="350"/>
      <c r="F70" s="350"/>
      <c r="G70" s="350"/>
      <c r="H70" s="350"/>
      <c r="I70" s="350"/>
      <c r="J70" s="350"/>
      <c r="K70" s="350"/>
      <c r="L70" s="350"/>
      <c r="M70" s="350"/>
      <c r="N70" s="350"/>
      <c r="O70" s="350"/>
      <c r="P70" s="350"/>
      <c r="Q70" s="350"/>
      <c r="R70" s="350"/>
      <c r="S70" s="350"/>
      <c r="T70" s="350"/>
      <c r="U70" s="350"/>
      <c r="V70" s="350"/>
      <c r="W70" s="350"/>
      <c r="X70" s="350"/>
      <c r="Y70" s="350"/>
      <c r="Z70" s="350"/>
      <c r="AA70" s="350"/>
      <c r="AB70" s="351"/>
      <c r="AC70" s="359" t="s">
        <v>340</v>
      </c>
      <c r="AD70" s="360"/>
      <c r="AE70" s="361">
        <f>SUM(AE65:AH69)</f>
        <v>0</v>
      </c>
      <c r="AF70" s="362"/>
      <c r="AG70" s="362"/>
      <c r="AH70" s="363"/>
      <c r="AI70" s="361">
        <f t="shared" ref="AI70" si="19">SUM(AI65:AL69)</f>
        <v>0</v>
      </c>
      <c r="AJ70" s="362"/>
      <c r="AK70" s="362"/>
      <c r="AL70" s="363"/>
      <c r="AM70" s="361">
        <f t="shared" ref="AM70" si="20">SUM(AM65:AP69)</f>
        <v>0</v>
      </c>
      <c r="AN70" s="362"/>
      <c r="AO70" s="362"/>
      <c r="AP70" s="363"/>
      <c r="AQ70" s="372" t="str">
        <f t="shared" si="12"/>
        <v>n.é.</v>
      </c>
      <c r="AR70" s="373"/>
    </row>
    <row r="71" spans="1:44" s="2" customFormat="1" ht="20.100000000000001" customHeight="1" x14ac:dyDescent="0.2">
      <c r="A71" s="387" t="s">
        <v>220</v>
      </c>
      <c r="B71" s="388"/>
      <c r="C71" s="389" t="s">
        <v>583</v>
      </c>
      <c r="D71" s="390"/>
      <c r="E71" s="390"/>
      <c r="F71" s="390"/>
      <c r="G71" s="390"/>
      <c r="H71" s="390"/>
      <c r="I71" s="390"/>
      <c r="J71" s="390"/>
      <c r="K71" s="390"/>
      <c r="L71" s="390"/>
      <c r="M71" s="390"/>
      <c r="N71" s="390"/>
      <c r="O71" s="390"/>
      <c r="P71" s="390"/>
      <c r="Q71" s="390"/>
      <c r="R71" s="390"/>
      <c r="S71" s="390"/>
      <c r="T71" s="390"/>
      <c r="U71" s="390"/>
      <c r="V71" s="390"/>
      <c r="W71" s="390"/>
      <c r="X71" s="390"/>
      <c r="Y71" s="390"/>
      <c r="Z71" s="390"/>
      <c r="AA71" s="390"/>
      <c r="AB71" s="391"/>
      <c r="AC71" s="392" t="s">
        <v>341</v>
      </c>
      <c r="AD71" s="393"/>
      <c r="AE71" s="377">
        <f>AE20+AE26+AE40+AE52+AE58+AE64+AE70</f>
        <v>192413611</v>
      </c>
      <c r="AF71" s="378"/>
      <c r="AG71" s="378"/>
      <c r="AH71" s="379"/>
      <c r="AI71" s="377">
        <f t="shared" ref="AI71" si="21">AI20+AI26+AI40+AI52+AI58+AI64+AI70</f>
        <v>210104572</v>
      </c>
      <c r="AJ71" s="378"/>
      <c r="AK71" s="378"/>
      <c r="AL71" s="379"/>
      <c r="AM71" s="377">
        <f t="shared" ref="AM71" si="22">AM20+AM26+AM40+AM52+AM58+AM64+AM70</f>
        <v>155432775</v>
      </c>
      <c r="AN71" s="378"/>
      <c r="AO71" s="378"/>
      <c r="AP71" s="379"/>
      <c r="AQ71" s="380">
        <f t="shared" si="12"/>
        <v>0.73978768534365835</v>
      </c>
      <c r="AR71" s="381"/>
    </row>
    <row r="72" spans="1:44" ht="20.100000000000001" customHeight="1" x14ac:dyDescent="0.2">
      <c r="A72" s="320" t="s">
        <v>221</v>
      </c>
      <c r="B72" s="321"/>
      <c r="C72" s="382" t="s">
        <v>584</v>
      </c>
      <c r="D72" s="383"/>
      <c r="E72" s="383"/>
      <c r="F72" s="383"/>
      <c r="G72" s="383"/>
      <c r="H72" s="383"/>
      <c r="I72" s="383"/>
      <c r="J72" s="383"/>
      <c r="K72" s="383"/>
      <c r="L72" s="383"/>
      <c r="M72" s="383"/>
      <c r="N72" s="383"/>
      <c r="O72" s="383"/>
      <c r="P72" s="383"/>
      <c r="Q72" s="383"/>
      <c r="R72" s="383"/>
      <c r="S72" s="383"/>
      <c r="T72" s="383"/>
      <c r="U72" s="383"/>
      <c r="V72" s="383"/>
      <c r="W72" s="383"/>
      <c r="X72" s="383"/>
      <c r="Y72" s="383"/>
      <c r="Z72" s="383"/>
      <c r="AA72" s="383"/>
      <c r="AB72" s="384"/>
      <c r="AC72" s="385" t="s">
        <v>342</v>
      </c>
      <c r="AD72" s="386"/>
      <c r="AE72" s="327">
        <v>0</v>
      </c>
      <c r="AF72" s="328"/>
      <c r="AG72" s="328"/>
      <c r="AH72" s="329"/>
      <c r="AI72" s="330">
        <v>0</v>
      </c>
      <c r="AJ72" s="331"/>
      <c r="AK72" s="331"/>
      <c r="AL72" s="332"/>
      <c r="AM72" s="330">
        <v>0</v>
      </c>
      <c r="AN72" s="331"/>
      <c r="AO72" s="331"/>
      <c r="AP72" s="332"/>
      <c r="AQ72" s="370" t="str">
        <f t="shared" ref="AQ72:AQ103" si="23">IF(AI72&gt;0,AM72/AI72,"n.é.")</f>
        <v>n.é.</v>
      </c>
      <c r="AR72" s="371"/>
    </row>
    <row r="73" spans="1:44" ht="20.100000000000001" customHeight="1" x14ac:dyDescent="0.2">
      <c r="A73" s="320" t="s">
        <v>222</v>
      </c>
      <c r="B73" s="321"/>
      <c r="C73" s="341" t="s">
        <v>343</v>
      </c>
      <c r="D73" s="342"/>
      <c r="E73" s="342"/>
      <c r="F73" s="342"/>
      <c r="G73" s="342"/>
      <c r="H73" s="342"/>
      <c r="I73" s="342"/>
      <c r="J73" s="342"/>
      <c r="K73" s="342"/>
      <c r="L73" s="342"/>
      <c r="M73" s="342"/>
      <c r="N73" s="342"/>
      <c r="O73" s="342"/>
      <c r="P73" s="342"/>
      <c r="Q73" s="342"/>
      <c r="R73" s="342"/>
      <c r="S73" s="342"/>
      <c r="T73" s="342"/>
      <c r="U73" s="342"/>
      <c r="V73" s="342"/>
      <c r="W73" s="342"/>
      <c r="X73" s="342"/>
      <c r="Y73" s="342"/>
      <c r="Z73" s="342"/>
      <c r="AA73" s="342"/>
      <c r="AB73" s="343"/>
      <c r="AC73" s="385" t="s">
        <v>344</v>
      </c>
      <c r="AD73" s="386"/>
      <c r="AE73" s="327">
        <v>0</v>
      </c>
      <c r="AF73" s="328"/>
      <c r="AG73" s="328"/>
      <c r="AH73" s="329"/>
      <c r="AI73" s="330">
        <v>0</v>
      </c>
      <c r="AJ73" s="331"/>
      <c r="AK73" s="331"/>
      <c r="AL73" s="332"/>
      <c r="AM73" s="330">
        <v>0</v>
      </c>
      <c r="AN73" s="331"/>
      <c r="AO73" s="331"/>
      <c r="AP73" s="332"/>
      <c r="AQ73" s="370" t="str">
        <f t="shared" si="23"/>
        <v>n.é.</v>
      </c>
      <c r="AR73" s="371"/>
    </row>
    <row r="74" spans="1:44" ht="20.100000000000001" customHeight="1" x14ac:dyDescent="0.2">
      <c r="A74" s="320" t="s">
        <v>223</v>
      </c>
      <c r="B74" s="321"/>
      <c r="C74" s="382" t="s">
        <v>585</v>
      </c>
      <c r="D74" s="383"/>
      <c r="E74" s="383"/>
      <c r="F74" s="383"/>
      <c r="G74" s="383"/>
      <c r="H74" s="383"/>
      <c r="I74" s="383"/>
      <c r="J74" s="383"/>
      <c r="K74" s="383"/>
      <c r="L74" s="383"/>
      <c r="M74" s="383"/>
      <c r="N74" s="383"/>
      <c r="O74" s="383"/>
      <c r="P74" s="383"/>
      <c r="Q74" s="383"/>
      <c r="R74" s="383"/>
      <c r="S74" s="383"/>
      <c r="T74" s="383"/>
      <c r="U74" s="383"/>
      <c r="V74" s="383"/>
      <c r="W74" s="383"/>
      <c r="X74" s="383"/>
      <c r="Y74" s="383"/>
      <c r="Z74" s="383"/>
      <c r="AA74" s="383"/>
      <c r="AB74" s="384"/>
      <c r="AC74" s="385" t="s">
        <v>345</v>
      </c>
      <c r="AD74" s="386"/>
      <c r="AE74" s="327">
        <v>0</v>
      </c>
      <c r="AF74" s="328"/>
      <c r="AG74" s="328"/>
      <c r="AH74" s="329"/>
      <c r="AI74" s="330">
        <v>0</v>
      </c>
      <c r="AJ74" s="331"/>
      <c r="AK74" s="331"/>
      <c r="AL74" s="332"/>
      <c r="AM74" s="330">
        <v>0</v>
      </c>
      <c r="AN74" s="331"/>
      <c r="AO74" s="331"/>
      <c r="AP74" s="332"/>
      <c r="AQ74" s="370" t="str">
        <f t="shared" si="23"/>
        <v>n.é.</v>
      </c>
      <c r="AR74" s="371"/>
    </row>
    <row r="75" spans="1:44" s="2" customFormat="1" ht="20.100000000000001" customHeight="1" x14ac:dyDescent="0.2">
      <c r="A75" s="347" t="s">
        <v>224</v>
      </c>
      <c r="B75" s="348"/>
      <c r="C75" s="349" t="s">
        <v>588</v>
      </c>
      <c r="D75" s="350"/>
      <c r="E75" s="350"/>
      <c r="F75" s="350"/>
      <c r="G75" s="350"/>
      <c r="H75" s="350"/>
      <c r="I75" s="350"/>
      <c r="J75" s="350"/>
      <c r="K75" s="350"/>
      <c r="L75" s="350"/>
      <c r="M75" s="350"/>
      <c r="N75" s="350"/>
      <c r="O75" s="350"/>
      <c r="P75" s="350"/>
      <c r="Q75" s="350"/>
      <c r="R75" s="350"/>
      <c r="S75" s="350"/>
      <c r="T75" s="350"/>
      <c r="U75" s="350"/>
      <c r="V75" s="350"/>
      <c r="W75" s="350"/>
      <c r="X75" s="350"/>
      <c r="Y75" s="350"/>
      <c r="Z75" s="350"/>
      <c r="AA75" s="350"/>
      <c r="AB75" s="351"/>
      <c r="AC75" s="394" t="s">
        <v>346</v>
      </c>
      <c r="AD75" s="395"/>
      <c r="AE75" s="364">
        <f>SUM(AE72:AH74)</f>
        <v>0</v>
      </c>
      <c r="AF75" s="365"/>
      <c r="AG75" s="365"/>
      <c r="AH75" s="366"/>
      <c r="AI75" s="364">
        <f t="shared" ref="AI75" si="24">SUM(AI72:AL74)</f>
        <v>0</v>
      </c>
      <c r="AJ75" s="365"/>
      <c r="AK75" s="365"/>
      <c r="AL75" s="366"/>
      <c r="AM75" s="364">
        <f t="shared" ref="AM75" si="25">SUM(AM72:AP74)</f>
        <v>0</v>
      </c>
      <c r="AN75" s="365"/>
      <c r="AO75" s="365"/>
      <c r="AP75" s="366"/>
      <c r="AQ75" s="372" t="str">
        <f t="shared" si="23"/>
        <v>n.é.</v>
      </c>
      <c r="AR75" s="373"/>
    </row>
    <row r="76" spans="1:44" ht="20.100000000000001" customHeight="1" x14ac:dyDescent="0.2">
      <c r="A76" s="320" t="s">
        <v>225</v>
      </c>
      <c r="B76" s="321"/>
      <c r="C76" s="341" t="s">
        <v>347</v>
      </c>
      <c r="D76" s="342"/>
      <c r="E76" s="342"/>
      <c r="F76" s="342"/>
      <c r="G76" s="342"/>
      <c r="H76" s="342"/>
      <c r="I76" s="342"/>
      <c r="J76" s="342"/>
      <c r="K76" s="342"/>
      <c r="L76" s="342"/>
      <c r="M76" s="342"/>
      <c r="N76" s="342"/>
      <c r="O76" s="342"/>
      <c r="P76" s="342"/>
      <c r="Q76" s="342"/>
      <c r="R76" s="342"/>
      <c r="S76" s="342"/>
      <c r="T76" s="342"/>
      <c r="U76" s="342"/>
      <c r="V76" s="342"/>
      <c r="W76" s="342"/>
      <c r="X76" s="342"/>
      <c r="Y76" s="342"/>
      <c r="Z76" s="342"/>
      <c r="AA76" s="342"/>
      <c r="AB76" s="343"/>
      <c r="AC76" s="385" t="s">
        <v>348</v>
      </c>
      <c r="AD76" s="386"/>
      <c r="AE76" s="327">
        <v>0</v>
      </c>
      <c r="AF76" s="328"/>
      <c r="AG76" s="328"/>
      <c r="AH76" s="329"/>
      <c r="AI76" s="330">
        <v>0</v>
      </c>
      <c r="AJ76" s="331"/>
      <c r="AK76" s="331"/>
      <c r="AL76" s="332"/>
      <c r="AM76" s="330">
        <v>0</v>
      </c>
      <c r="AN76" s="331"/>
      <c r="AO76" s="331"/>
      <c r="AP76" s="332"/>
      <c r="AQ76" s="370" t="str">
        <f t="shared" si="23"/>
        <v>n.é.</v>
      </c>
      <c r="AR76" s="371"/>
    </row>
    <row r="77" spans="1:44" ht="20.100000000000001" customHeight="1" x14ac:dyDescent="0.2">
      <c r="A77" s="320" t="s">
        <v>226</v>
      </c>
      <c r="B77" s="321"/>
      <c r="C77" s="382" t="s">
        <v>586</v>
      </c>
      <c r="D77" s="383"/>
      <c r="E77" s="383"/>
      <c r="F77" s="383"/>
      <c r="G77" s="383"/>
      <c r="H77" s="383"/>
      <c r="I77" s="383"/>
      <c r="J77" s="383"/>
      <c r="K77" s="383"/>
      <c r="L77" s="383"/>
      <c r="M77" s="383"/>
      <c r="N77" s="383"/>
      <c r="O77" s="383"/>
      <c r="P77" s="383"/>
      <c r="Q77" s="383"/>
      <c r="R77" s="383"/>
      <c r="S77" s="383"/>
      <c r="T77" s="383"/>
      <c r="U77" s="383"/>
      <c r="V77" s="383"/>
      <c r="W77" s="383"/>
      <c r="X77" s="383"/>
      <c r="Y77" s="383"/>
      <c r="Z77" s="383"/>
      <c r="AA77" s="383"/>
      <c r="AB77" s="384"/>
      <c r="AC77" s="385" t="s">
        <v>349</v>
      </c>
      <c r="AD77" s="386"/>
      <c r="AE77" s="327">
        <v>0</v>
      </c>
      <c r="AF77" s="328"/>
      <c r="AG77" s="328"/>
      <c r="AH77" s="329"/>
      <c r="AI77" s="330">
        <v>0</v>
      </c>
      <c r="AJ77" s="331"/>
      <c r="AK77" s="331"/>
      <c r="AL77" s="332"/>
      <c r="AM77" s="330">
        <v>0</v>
      </c>
      <c r="AN77" s="331"/>
      <c r="AO77" s="331"/>
      <c r="AP77" s="332"/>
      <c r="AQ77" s="370" t="str">
        <f t="shared" si="23"/>
        <v>n.é.</v>
      </c>
      <c r="AR77" s="371"/>
    </row>
    <row r="78" spans="1:44" ht="20.100000000000001" customHeight="1" x14ac:dyDescent="0.2">
      <c r="A78" s="320" t="s">
        <v>227</v>
      </c>
      <c r="B78" s="321"/>
      <c r="C78" s="341" t="s">
        <v>350</v>
      </c>
      <c r="D78" s="342"/>
      <c r="E78" s="342"/>
      <c r="F78" s="342"/>
      <c r="G78" s="342"/>
      <c r="H78" s="342"/>
      <c r="I78" s="342"/>
      <c r="J78" s="342"/>
      <c r="K78" s="342"/>
      <c r="L78" s="342"/>
      <c r="M78" s="342"/>
      <c r="N78" s="342"/>
      <c r="O78" s="342"/>
      <c r="P78" s="342"/>
      <c r="Q78" s="342"/>
      <c r="R78" s="342"/>
      <c r="S78" s="342"/>
      <c r="T78" s="342"/>
      <c r="U78" s="342"/>
      <c r="V78" s="342"/>
      <c r="W78" s="342"/>
      <c r="X78" s="342"/>
      <c r="Y78" s="342"/>
      <c r="Z78" s="342"/>
      <c r="AA78" s="342"/>
      <c r="AB78" s="343"/>
      <c r="AC78" s="385" t="s">
        <v>351</v>
      </c>
      <c r="AD78" s="386"/>
      <c r="AE78" s="327">
        <v>0</v>
      </c>
      <c r="AF78" s="328"/>
      <c r="AG78" s="328"/>
      <c r="AH78" s="329"/>
      <c r="AI78" s="330">
        <v>0</v>
      </c>
      <c r="AJ78" s="331"/>
      <c r="AK78" s="331"/>
      <c r="AL78" s="332"/>
      <c r="AM78" s="330">
        <v>0</v>
      </c>
      <c r="AN78" s="331"/>
      <c r="AO78" s="331"/>
      <c r="AP78" s="332"/>
      <c r="AQ78" s="370" t="str">
        <f t="shared" si="23"/>
        <v>n.é.</v>
      </c>
      <c r="AR78" s="371"/>
    </row>
    <row r="79" spans="1:44" ht="20.100000000000001" customHeight="1" x14ac:dyDescent="0.2">
      <c r="A79" s="320" t="s">
        <v>228</v>
      </c>
      <c r="B79" s="321"/>
      <c r="C79" s="382" t="s">
        <v>587</v>
      </c>
      <c r="D79" s="383"/>
      <c r="E79" s="383"/>
      <c r="F79" s="383"/>
      <c r="G79" s="383"/>
      <c r="H79" s="383"/>
      <c r="I79" s="383"/>
      <c r="J79" s="383"/>
      <c r="K79" s="383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3"/>
      <c r="AA79" s="383"/>
      <c r="AB79" s="384"/>
      <c r="AC79" s="385" t="s">
        <v>352</v>
      </c>
      <c r="AD79" s="386"/>
      <c r="AE79" s="327">
        <v>0</v>
      </c>
      <c r="AF79" s="328"/>
      <c r="AG79" s="328"/>
      <c r="AH79" s="329"/>
      <c r="AI79" s="330">
        <v>0</v>
      </c>
      <c r="AJ79" s="331"/>
      <c r="AK79" s="331"/>
      <c r="AL79" s="332"/>
      <c r="AM79" s="330">
        <v>0</v>
      </c>
      <c r="AN79" s="331"/>
      <c r="AO79" s="331"/>
      <c r="AP79" s="332"/>
      <c r="AQ79" s="370" t="str">
        <f t="shared" si="23"/>
        <v>n.é.</v>
      </c>
      <c r="AR79" s="371"/>
    </row>
    <row r="80" spans="1:44" s="2" customFormat="1" ht="20.100000000000001" customHeight="1" x14ac:dyDescent="0.2">
      <c r="A80" s="347" t="s">
        <v>229</v>
      </c>
      <c r="B80" s="348"/>
      <c r="C80" s="396" t="s">
        <v>589</v>
      </c>
      <c r="D80" s="397"/>
      <c r="E80" s="397"/>
      <c r="F80" s="397"/>
      <c r="G80" s="397"/>
      <c r="H80" s="397"/>
      <c r="I80" s="397"/>
      <c r="J80" s="397"/>
      <c r="K80" s="397"/>
      <c r="L80" s="397"/>
      <c r="M80" s="397"/>
      <c r="N80" s="397"/>
      <c r="O80" s="397"/>
      <c r="P80" s="397"/>
      <c r="Q80" s="397"/>
      <c r="R80" s="397"/>
      <c r="S80" s="397"/>
      <c r="T80" s="397"/>
      <c r="U80" s="397"/>
      <c r="V80" s="397"/>
      <c r="W80" s="397"/>
      <c r="X80" s="397"/>
      <c r="Y80" s="397"/>
      <c r="Z80" s="397"/>
      <c r="AA80" s="397"/>
      <c r="AB80" s="398"/>
      <c r="AC80" s="394" t="s">
        <v>353</v>
      </c>
      <c r="AD80" s="395"/>
      <c r="AE80" s="364">
        <f>SUM(AE76:AH79)</f>
        <v>0</v>
      </c>
      <c r="AF80" s="365"/>
      <c r="AG80" s="365"/>
      <c r="AH80" s="366"/>
      <c r="AI80" s="364">
        <f t="shared" ref="AI80" si="26">SUM(AI76:AL79)</f>
        <v>0</v>
      </c>
      <c r="AJ80" s="365"/>
      <c r="AK80" s="365"/>
      <c r="AL80" s="366"/>
      <c r="AM80" s="364">
        <f t="shared" ref="AM80" si="27">SUM(AM76:AP79)</f>
        <v>0</v>
      </c>
      <c r="AN80" s="365"/>
      <c r="AO80" s="365"/>
      <c r="AP80" s="366"/>
      <c r="AQ80" s="372" t="str">
        <f t="shared" si="23"/>
        <v>n.é.</v>
      </c>
      <c r="AR80" s="373"/>
    </row>
    <row r="81" spans="1:44" ht="20.100000000000001" customHeight="1" x14ac:dyDescent="0.2">
      <c r="A81" s="320" t="s">
        <v>230</v>
      </c>
      <c r="B81" s="321"/>
      <c r="C81" s="341" t="s">
        <v>354</v>
      </c>
      <c r="D81" s="342"/>
      <c r="E81" s="342"/>
      <c r="F81" s="342"/>
      <c r="G81" s="342"/>
      <c r="H81" s="342"/>
      <c r="I81" s="342"/>
      <c r="J81" s="342"/>
      <c r="K81" s="342"/>
      <c r="L81" s="342"/>
      <c r="M81" s="342"/>
      <c r="N81" s="342"/>
      <c r="O81" s="342"/>
      <c r="P81" s="342"/>
      <c r="Q81" s="342"/>
      <c r="R81" s="342"/>
      <c r="S81" s="342"/>
      <c r="T81" s="342"/>
      <c r="U81" s="342"/>
      <c r="V81" s="342"/>
      <c r="W81" s="342"/>
      <c r="X81" s="342"/>
      <c r="Y81" s="342"/>
      <c r="Z81" s="342"/>
      <c r="AA81" s="342"/>
      <c r="AB81" s="343"/>
      <c r="AC81" s="394" t="s">
        <v>355</v>
      </c>
      <c r="AD81" s="395"/>
      <c r="AE81" s="364">
        <f>SUM('03'!AE117:AH117)</f>
        <v>31056955</v>
      </c>
      <c r="AF81" s="365"/>
      <c r="AG81" s="365"/>
      <c r="AH81" s="366"/>
      <c r="AI81" s="330">
        <v>0</v>
      </c>
      <c r="AJ81" s="331"/>
      <c r="AK81" s="331"/>
      <c r="AL81" s="332"/>
      <c r="AM81" s="330">
        <v>0</v>
      </c>
      <c r="AN81" s="331"/>
      <c r="AO81" s="331"/>
      <c r="AP81" s="332"/>
      <c r="AQ81" s="370" t="str">
        <f t="shared" si="23"/>
        <v>n.é.</v>
      </c>
      <c r="AR81" s="371"/>
    </row>
    <row r="82" spans="1:44" ht="20.100000000000001" customHeight="1" x14ac:dyDescent="0.2">
      <c r="A82" s="320" t="s">
        <v>231</v>
      </c>
      <c r="B82" s="321"/>
      <c r="C82" s="341" t="s">
        <v>356</v>
      </c>
      <c r="D82" s="342"/>
      <c r="E82" s="342"/>
      <c r="F82" s="342"/>
      <c r="G82" s="342"/>
      <c r="H82" s="342"/>
      <c r="I82" s="342"/>
      <c r="J82" s="342"/>
      <c r="K82" s="342"/>
      <c r="L82" s="342"/>
      <c r="M82" s="342"/>
      <c r="N82" s="342"/>
      <c r="O82" s="342"/>
      <c r="P82" s="342"/>
      <c r="Q82" s="342"/>
      <c r="R82" s="342"/>
      <c r="S82" s="342"/>
      <c r="T82" s="342"/>
      <c r="U82" s="342"/>
      <c r="V82" s="342"/>
      <c r="W82" s="342"/>
      <c r="X82" s="342"/>
      <c r="Y82" s="342"/>
      <c r="Z82" s="342"/>
      <c r="AA82" s="342"/>
      <c r="AB82" s="343"/>
      <c r="AC82" s="385" t="s">
        <v>357</v>
      </c>
      <c r="AD82" s="386"/>
      <c r="AE82" s="327">
        <v>0</v>
      </c>
      <c r="AF82" s="328"/>
      <c r="AG82" s="328"/>
      <c r="AH82" s="329"/>
      <c r="AI82" s="330">
        <v>0</v>
      </c>
      <c r="AJ82" s="331"/>
      <c r="AK82" s="331"/>
      <c r="AL82" s="332"/>
      <c r="AM82" s="330">
        <v>0</v>
      </c>
      <c r="AN82" s="331"/>
      <c r="AO82" s="331"/>
      <c r="AP82" s="332"/>
      <c r="AQ82" s="370" t="str">
        <f t="shared" si="23"/>
        <v>n.é.</v>
      </c>
      <c r="AR82" s="371"/>
    </row>
    <row r="83" spans="1:44" s="2" customFormat="1" ht="20.100000000000001" customHeight="1" x14ac:dyDescent="0.2">
      <c r="A83" s="347" t="s">
        <v>232</v>
      </c>
      <c r="B83" s="348"/>
      <c r="C83" s="349" t="s">
        <v>591</v>
      </c>
      <c r="D83" s="350"/>
      <c r="E83" s="350"/>
      <c r="F83" s="350"/>
      <c r="G83" s="350"/>
      <c r="H83" s="350"/>
      <c r="I83" s="350"/>
      <c r="J83" s="350"/>
      <c r="K83" s="350"/>
      <c r="L83" s="350"/>
      <c r="M83" s="350"/>
      <c r="N83" s="350"/>
      <c r="O83" s="350"/>
      <c r="P83" s="350"/>
      <c r="Q83" s="350"/>
      <c r="R83" s="350"/>
      <c r="S83" s="350"/>
      <c r="T83" s="350"/>
      <c r="U83" s="350"/>
      <c r="V83" s="350"/>
      <c r="W83" s="350"/>
      <c r="X83" s="350"/>
      <c r="Y83" s="350"/>
      <c r="Z83" s="350"/>
      <c r="AA83" s="350"/>
      <c r="AB83" s="351"/>
      <c r="AC83" s="394" t="s">
        <v>358</v>
      </c>
      <c r="AD83" s="395"/>
      <c r="AE83" s="367">
        <f>SUM(AE81:AH82)</f>
        <v>31056955</v>
      </c>
      <c r="AF83" s="368"/>
      <c r="AG83" s="368"/>
      <c r="AH83" s="369"/>
      <c r="AI83" s="367">
        <f>SUM('03'!AI117:AL117,'04'!AI83:AL83)</f>
        <v>47152351</v>
      </c>
      <c r="AJ83" s="368"/>
      <c r="AK83" s="368"/>
      <c r="AL83" s="369"/>
      <c r="AM83" s="367">
        <f>SUM('04'!AM83:AP83,'03'!AM117:AP117)</f>
        <v>47152351</v>
      </c>
      <c r="AN83" s="368"/>
      <c r="AO83" s="368"/>
      <c r="AP83" s="369"/>
      <c r="AQ83" s="372">
        <f t="shared" si="23"/>
        <v>1</v>
      </c>
      <c r="AR83" s="373"/>
    </row>
    <row r="84" spans="1:44" ht="20.100000000000001" customHeight="1" x14ac:dyDescent="0.2">
      <c r="A84" s="320" t="s">
        <v>233</v>
      </c>
      <c r="B84" s="321"/>
      <c r="C84" s="382" t="s">
        <v>359</v>
      </c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3"/>
      <c r="P84" s="383"/>
      <c r="Q84" s="383"/>
      <c r="R84" s="383"/>
      <c r="S84" s="383"/>
      <c r="T84" s="383"/>
      <c r="U84" s="383"/>
      <c r="V84" s="383"/>
      <c r="W84" s="383"/>
      <c r="X84" s="383"/>
      <c r="Y84" s="383"/>
      <c r="Z84" s="383"/>
      <c r="AA84" s="383"/>
      <c r="AB84" s="384"/>
      <c r="AC84" s="385" t="s">
        <v>360</v>
      </c>
      <c r="AD84" s="386"/>
      <c r="AE84" s="327">
        <f>SUM('03'!AE119:AH119)</f>
        <v>4449797</v>
      </c>
      <c r="AF84" s="328"/>
      <c r="AG84" s="328"/>
      <c r="AH84" s="329"/>
      <c r="AI84" s="330">
        <f>SUM('03'!AI119:AL119)</f>
        <v>34472</v>
      </c>
      <c r="AJ84" s="331"/>
      <c r="AK84" s="331"/>
      <c r="AL84" s="332"/>
      <c r="AM84" s="330">
        <f>SUM('03'!AM119:AP119)</f>
        <v>34472</v>
      </c>
      <c r="AN84" s="331"/>
      <c r="AO84" s="331"/>
      <c r="AP84" s="332"/>
      <c r="AQ84" s="370">
        <f t="shared" si="23"/>
        <v>1</v>
      </c>
      <c r="AR84" s="371"/>
    </row>
    <row r="85" spans="1:44" ht="20.100000000000001" customHeight="1" thickBot="1" x14ac:dyDescent="0.25">
      <c r="A85" s="320" t="s">
        <v>234</v>
      </c>
      <c r="B85" s="321"/>
      <c r="C85" s="415" t="s">
        <v>361</v>
      </c>
      <c r="D85" s="416"/>
      <c r="E85" s="416"/>
      <c r="F85" s="416"/>
      <c r="G85" s="416"/>
      <c r="H85" s="416"/>
      <c r="I85" s="416"/>
      <c r="J85" s="416"/>
      <c r="K85" s="416"/>
      <c r="L85" s="416"/>
      <c r="M85" s="416"/>
      <c r="N85" s="416"/>
      <c r="O85" s="416"/>
      <c r="P85" s="416"/>
      <c r="Q85" s="416"/>
      <c r="R85" s="416"/>
      <c r="S85" s="416"/>
      <c r="T85" s="416"/>
      <c r="U85" s="416"/>
      <c r="V85" s="416"/>
      <c r="W85" s="416"/>
      <c r="X85" s="416"/>
      <c r="Y85" s="416"/>
      <c r="Z85" s="416"/>
      <c r="AA85" s="416"/>
      <c r="AB85" s="417"/>
      <c r="AC85" s="418" t="s">
        <v>362</v>
      </c>
      <c r="AD85" s="419"/>
      <c r="AE85" s="420">
        <v>0</v>
      </c>
      <c r="AF85" s="421"/>
      <c r="AG85" s="421"/>
      <c r="AH85" s="422"/>
      <c r="AI85" s="399">
        <v>0</v>
      </c>
      <c r="AJ85" s="400"/>
      <c r="AK85" s="400"/>
      <c r="AL85" s="401"/>
      <c r="AM85" s="399">
        <v>0</v>
      </c>
      <c r="AN85" s="400"/>
      <c r="AO85" s="400"/>
      <c r="AP85" s="401"/>
      <c r="AQ85" s="402" t="str">
        <f t="shared" si="23"/>
        <v>n.é.</v>
      </c>
      <c r="AR85" s="403"/>
    </row>
    <row r="86" spans="1:44" ht="20.100000000000001" customHeight="1" thickTop="1" thickBot="1" x14ac:dyDescent="0.25">
      <c r="A86" s="320" t="s">
        <v>235</v>
      </c>
      <c r="B86" s="321"/>
      <c r="C86" s="404" t="s">
        <v>363</v>
      </c>
      <c r="D86" s="405"/>
      <c r="E86" s="405"/>
      <c r="F86" s="405"/>
      <c r="G86" s="405"/>
      <c r="H86" s="405"/>
      <c r="I86" s="405"/>
      <c r="J86" s="405"/>
      <c r="K86" s="405"/>
      <c r="L86" s="405"/>
      <c r="M86" s="405"/>
      <c r="N86" s="405"/>
      <c r="O86" s="405"/>
      <c r="P86" s="405"/>
      <c r="Q86" s="405"/>
      <c r="R86" s="405"/>
      <c r="S86" s="405"/>
      <c r="T86" s="405"/>
      <c r="U86" s="405"/>
      <c r="V86" s="405"/>
      <c r="W86" s="405"/>
      <c r="X86" s="405"/>
      <c r="Y86" s="405"/>
      <c r="Z86" s="405"/>
      <c r="AA86" s="405"/>
      <c r="AB86" s="406"/>
      <c r="AC86" s="407" t="s">
        <v>364</v>
      </c>
      <c r="AD86" s="408"/>
      <c r="AE86" s="409">
        <v>0</v>
      </c>
      <c r="AF86" s="410"/>
      <c r="AG86" s="410"/>
      <c r="AH86" s="411"/>
      <c r="AI86" s="412">
        <v>0</v>
      </c>
      <c r="AJ86" s="413"/>
      <c r="AK86" s="413"/>
      <c r="AL86" s="414"/>
      <c r="AM86" s="409">
        <v>54273137</v>
      </c>
      <c r="AN86" s="410"/>
      <c r="AO86" s="410"/>
      <c r="AP86" s="411"/>
      <c r="AQ86" s="436" t="str">
        <f t="shared" si="23"/>
        <v>n.é.</v>
      </c>
      <c r="AR86" s="437"/>
    </row>
    <row r="87" spans="1:44" ht="20.100000000000001" customHeight="1" thickTop="1" x14ac:dyDescent="0.2">
      <c r="A87" s="320" t="s">
        <v>236</v>
      </c>
      <c r="B87" s="321"/>
      <c r="C87" s="428" t="s">
        <v>590</v>
      </c>
      <c r="D87" s="429"/>
      <c r="E87" s="429"/>
      <c r="F87" s="429"/>
      <c r="G87" s="429"/>
      <c r="H87" s="429"/>
      <c r="I87" s="429"/>
      <c r="J87" s="429"/>
      <c r="K87" s="429"/>
      <c r="L87" s="429"/>
      <c r="M87" s="429"/>
      <c r="N87" s="429"/>
      <c r="O87" s="429"/>
      <c r="P87" s="429"/>
      <c r="Q87" s="429"/>
      <c r="R87" s="429"/>
      <c r="S87" s="429"/>
      <c r="T87" s="429"/>
      <c r="U87" s="429"/>
      <c r="V87" s="429"/>
      <c r="W87" s="429"/>
      <c r="X87" s="429"/>
      <c r="Y87" s="429"/>
      <c r="Z87" s="429"/>
      <c r="AA87" s="429"/>
      <c r="AB87" s="430"/>
      <c r="AC87" s="431" t="s">
        <v>365</v>
      </c>
      <c r="AD87" s="432"/>
      <c r="AE87" s="433">
        <v>0</v>
      </c>
      <c r="AF87" s="434"/>
      <c r="AG87" s="434"/>
      <c r="AH87" s="435"/>
      <c r="AI87" s="423">
        <v>0</v>
      </c>
      <c r="AJ87" s="424"/>
      <c r="AK87" s="424"/>
      <c r="AL87" s="425"/>
      <c r="AM87" s="423">
        <v>0</v>
      </c>
      <c r="AN87" s="424"/>
      <c r="AO87" s="424"/>
      <c r="AP87" s="425"/>
      <c r="AQ87" s="426" t="str">
        <f t="shared" si="23"/>
        <v>n.é.</v>
      </c>
      <c r="AR87" s="427"/>
    </row>
    <row r="88" spans="1:44" ht="20.100000000000001" customHeight="1" x14ac:dyDescent="0.2">
      <c r="A88" s="320" t="s">
        <v>237</v>
      </c>
      <c r="B88" s="321"/>
      <c r="C88" s="341" t="s">
        <v>366</v>
      </c>
      <c r="D88" s="342"/>
      <c r="E88" s="342"/>
      <c r="F88" s="342"/>
      <c r="G88" s="342"/>
      <c r="H88" s="342"/>
      <c r="I88" s="342"/>
      <c r="J88" s="342"/>
      <c r="K88" s="342"/>
      <c r="L88" s="342"/>
      <c r="M88" s="342"/>
      <c r="N88" s="342"/>
      <c r="O88" s="342"/>
      <c r="P88" s="342"/>
      <c r="Q88" s="342"/>
      <c r="R88" s="342"/>
      <c r="S88" s="342"/>
      <c r="T88" s="342"/>
      <c r="U88" s="342"/>
      <c r="V88" s="342"/>
      <c r="W88" s="342"/>
      <c r="X88" s="342"/>
      <c r="Y88" s="342"/>
      <c r="Z88" s="342"/>
      <c r="AA88" s="342"/>
      <c r="AB88" s="343"/>
      <c r="AC88" s="385" t="s">
        <v>367</v>
      </c>
      <c r="AD88" s="386"/>
      <c r="AE88" s="327">
        <v>0</v>
      </c>
      <c r="AF88" s="328"/>
      <c r="AG88" s="328"/>
      <c r="AH88" s="329"/>
      <c r="AI88" s="330">
        <v>0</v>
      </c>
      <c r="AJ88" s="331"/>
      <c r="AK88" s="331"/>
      <c r="AL88" s="332"/>
      <c r="AM88" s="330">
        <v>0</v>
      </c>
      <c r="AN88" s="331"/>
      <c r="AO88" s="331"/>
      <c r="AP88" s="332"/>
      <c r="AQ88" s="370" t="str">
        <f t="shared" si="23"/>
        <v>n.é.</v>
      </c>
      <c r="AR88" s="371"/>
    </row>
    <row r="89" spans="1:44" ht="20.100000000000001" customHeight="1" x14ac:dyDescent="0.2">
      <c r="A89" s="320" t="s">
        <v>238</v>
      </c>
      <c r="B89" s="321"/>
      <c r="C89" s="341" t="s">
        <v>595</v>
      </c>
      <c r="D89" s="342"/>
      <c r="E89" s="342"/>
      <c r="F89" s="342"/>
      <c r="G89" s="342"/>
      <c r="H89" s="342"/>
      <c r="I89" s="342"/>
      <c r="J89" s="342"/>
      <c r="K89" s="342"/>
      <c r="L89" s="342"/>
      <c r="M89" s="342"/>
      <c r="N89" s="342"/>
      <c r="O89" s="342"/>
      <c r="P89" s="342"/>
      <c r="Q89" s="342"/>
      <c r="R89" s="342"/>
      <c r="S89" s="342"/>
      <c r="T89" s="342"/>
      <c r="U89" s="342"/>
      <c r="V89" s="342"/>
      <c r="W89" s="342"/>
      <c r="X89" s="342"/>
      <c r="Y89" s="342"/>
      <c r="Z89" s="342"/>
      <c r="AA89" s="342"/>
      <c r="AB89" s="343"/>
      <c r="AC89" s="385" t="s">
        <v>593</v>
      </c>
      <c r="AD89" s="386"/>
      <c r="AE89" s="327">
        <v>0</v>
      </c>
      <c r="AF89" s="328"/>
      <c r="AG89" s="328"/>
      <c r="AH89" s="329"/>
      <c r="AI89" s="330">
        <v>0</v>
      </c>
      <c r="AJ89" s="331"/>
      <c r="AK89" s="331"/>
      <c r="AL89" s="332"/>
      <c r="AM89" s="330">
        <v>0</v>
      </c>
      <c r="AN89" s="331"/>
      <c r="AO89" s="331"/>
      <c r="AP89" s="332"/>
      <c r="AQ89" s="370" t="str">
        <f t="shared" si="23"/>
        <v>n.é.</v>
      </c>
      <c r="AR89" s="371"/>
    </row>
    <row r="90" spans="1:44" ht="20.100000000000001" customHeight="1" x14ac:dyDescent="0.2">
      <c r="A90" s="320" t="s">
        <v>239</v>
      </c>
      <c r="B90" s="321"/>
      <c r="C90" s="341" t="s">
        <v>596</v>
      </c>
      <c r="D90" s="342"/>
      <c r="E90" s="342"/>
      <c r="F90" s="342"/>
      <c r="G90" s="342"/>
      <c r="H90" s="342"/>
      <c r="I90" s="342"/>
      <c r="J90" s="342"/>
      <c r="K90" s="342"/>
      <c r="L90" s="342"/>
      <c r="M90" s="342"/>
      <c r="N90" s="342"/>
      <c r="O90" s="342"/>
      <c r="P90" s="342"/>
      <c r="Q90" s="342"/>
      <c r="R90" s="342"/>
      <c r="S90" s="342"/>
      <c r="T90" s="342"/>
      <c r="U90" s="342"/>
      <c r="V90" s="342"/>
      <c r="W90" s="342"/>
      <c r="X90" s="342"/>
      <c r="Y90" s="342"/>
      <c r="Z90" s="342"/>
      <c r="AA90" s="342"/>
      <c r="AB90" s="343"/>
      <c r="AC90" s="385" t="s">
        <v>594</v>
      </c>
      <c r="AD90" s="386"/>
      <c r="AE90" s="327">
        <v>0</v>
      </c>
      <c r="AF90" s="328"/>
      <c r="AG90" s="328"/>
      <c r="AH90" s="329"/>
      <c r="AI90" s="330">
        <v>0</v>
      </c>
      <c r="AJ90" s="331"/>
      <c r="AK90" s="331"/>
      <c r="AL90" s="332"/>
      <c r="AM90" s="330">
        <v>0</v>
      </c>
      <c r="AN90" s="331"/>
      <c r="AO90" s="331"/>
      <c r="AP90" s="332"/>
      <c r="AQ90" s="370" t="str">
        <f t="shared" si="23"/>
        <v>n.é.</v>
      </c>
      <c r="AR90" s="371"/>
    </row>
    <row r="91" spans="1:44" s="2" customFormat="1" ht="20.100000000000001" customHeight="1" x14ac:dyDescent="0.2">
      <c r="A91" s="347" t="s">
        <v>240</v>
      </c>
      <c r="B91" s="348"/>
      <c r="C91" s="349" t="s">
        <v>598</v>
      </c>
      <c r="D91" s="350"/>
      <c r="E91" s="350"/>
      <c r="F91" s="350"/>
      <c r="G91" s="350"/>
      <c r="H91" s="350"/>
      <c r="I91" s="350"/>
      <c r="J91" s="350"/>
      <c r="K91" s="350"/>
      <c r="L91" s="350"/>
      <c r="M91" s="350"/>
      <c r="N91" s="350"/>
      <c r="O91" s="350"/>
      <c r="P91" s="350"/>
      <c r="Q91" s="350"/>
      <c r="R91" s="350"/>
      <c r="S91" s="350"/>
      <c r="T91" s="350"/>
      <c r="U91" s="350"/>
      <c r="V91" s="350"/>
      <c r="W91" s="350"/>
      <c r="X91" s="350"/>
      <c r="Y91" s="350"/>
      <c r="Z91" s="350"/>
      <c r="AA91" s="350"/>
      <c r="AB91" s="351"/>
      <c r="AC91" s="394" t="s">
        <v>592</v>
      </c>
      <c r="AD91" s="395"/>
      <c r="AE91" s="364">
        <f>SUM(AE89:AH90)</f>
        <v>0</v>
      </c>
      <c r="AF91" s="365"/>
      <c r="AG91" s="365"/>
      <c r="AH91" s="366"/>
      <c r="AI91" s="364">
        <f t="shared" ref="AI91" si="28">SUM(AI89:AL90)</f>
        <v>0</v>
      </c>
      <c r="AJ91" s="365"/>
      <c r="AK91" s="365"/>
      <c r="AL91" s="366"/>
      <c r="AM91" s="364">
        <f t="shared" ref="AM91" si="29">SUM(AM89:AP90)</f>
        <v>0</v>
      </c>
      <c r="AN91" s="365"/>
      <c r="AO91" s="365"/>
      <c r="AP91" s="366"/>
      <c r="AQ91" s="372" t="str">
        <f t="shared" si="23"/>
        <v>n.é.</v>
      </c>
      <c r="AR91" s="373"/>
    </row>
    <row r="92" spans="1:44" s="2" customFormat="1" ht="20.100000000000001" customHeight="1" x14ac:dyDescent="0.2">
      <c r="A92" s="347" t="s">
        <v>468</v>
      </c>
      <c r="B92" s="348"/>
      <c r="C92" s="349" t="s">
        <v>597</v>
      </c>
      <c r="D92" s="350"/>
      <c r="E92" s="350"/>
      <c r="F92" s="350"/>
      <c r="G92" s="350"/>
      <c r="H92" s="350"/>
      <c r="I92" s="350"/>
      <c r="J92" s="350"/>
      <c r="K92" s="350"/>
      <c r="L92" s="350"/>
      <c r="M92" s="350"/>
      <c r="N92" s="350"/>
      <c r="O92" s="350"/>
      <c r="P92" s="350"/>
      <c r="Q92" s="350"/>
      <c r="R92" s="350"/>
      <c r="S92" s="350"/>
      <c r="T92" s="350"/>
      <c r="U92" s="350"/>
      <c r="V92" s="350"/>
      <c r="W92" s="350"/>
      <c r="X92" s="350"/>
      <c r="Y92" s="350"/>
      <c r="Z92" s="350"/>
      <c r="AA92" s="350"/>
      <c r="AB92" s="351"/>
      <c r="AC92" s="394" t="s">
        <v>368</v>
      </c>
      <c r="AD92" s="395"/>
      <c r="AE92" s="367">
        <f>AE75+AE80+SUM(AE83:AH88)+AE91</f>
        <v>35506752</v>
      </c>
      <c r="AF92" s="368"/>
      <c r="AG92" s="368"/>
      <c r="AH92" s="369"/>
      <c r="AI92" s="367">
        <f t="shared" ref="AI92" si="30">AI75+AI80+SUM(AI83:AL88)+AI91</f>
        <v>47186823</v>
      </c>
      <c r="AJ92" s="368"/>
      <c r="AK92" s="368"/>
      <c r="AL92" s="369"/>
      <c r="AM92" s="367">
        <f t="shared" ref="AM92" si="31">AM75+AM80+SUM(AM83:AP88)+AM91</f>
        <v>101459960</v>
      </c>
      <c r="AN92" s="368"/>
      <c r="AO92" s="368"/>
      <c r="AP92" s="369"/>
      <c r="AQ92" s="372">
        <f t="shared" si="23"/>
        <v>2.1501756962955527</v>
      </c>
      <c r="AR92" s="373"/>
    </row>
    <row r="93" spans="1:44" ht="20.100000000000001" customHeight="1" x14ac:dyDescent="0.2">
      <c r="A93" s="320" t="s">
        <v>469</v>
      </c>
      <c r="B93" s="321"/>
      <c r="C93" s="341" t="s">
        <v>741</v>
      </c>
      <c r="D93" s="342"/>
      <c r="E93" s="342"/>
      <c r="F93" s="342"/>
      <c r="G93" s="342"/>
      <c r="H93" s="342"/>
      <c r="I93" s="342"/>
      <c r="J93" s="342"/>
      <c r="K93" s="342"/>
      <c r="L93" s="342"/>
      <c r="M93" s="342"/>
      <c r="N93" s="342"/>
      <c r="O93" s="342"/>
      <c r="P93" s="342"/>
      <c r="Q93" s="342"/>
      <c r="R93" s="342"/>
      <c r="S93" s="342"/>
      <c r="T93" s="342"/>
      <c r="U93" s="342"/>
      <c r="V93" s="342"/>
      <c r="W93" s="342"/>
      <c r="X93" s="342"/>
      <c r="Y93" s="342"/>
      <c r="Z93" s="342"/>
      <c r="AA93" s="342"/>
      <c r="AB93" s="343"/>
      <c r="AC93" s="385" t="s">
        <v>370</v>
      </c>
      <c r="AD93" s="386"/>
      <c r="AE93" s="327">
        <v>0</v>
      </c>
      <c r="AF93" s="328"/>
      <c r="AG93" s="328"/>
      <c r="AH93" s="329"/>
      <c r="AI93" s="330">
        <v>0</v>
      </c>
      <c r="AJ93" s="331"/>
      <c r="AK93" s="331"/>
      <c r="AL93" s="332"/>
      <c r="AM93" s="330">
        <v>0</v>
      </c>
      <c r="AN93" s="331"/>
      <c r="AO93" s="331"/>
      <c r="AP93" s="332"/>
      <c r="AQ93" s="370" t="str">
        <f t="shared" si="23"/>
        <v>n.é.</v>
      </c>
      <c r="AR93" s="371"/>
    </row>
    <row r="94" spans="1:44" ht="20.100000000000001" customHeight="1" x14ac:dyDescent="0.2">
      <c r="A94" s="320" t="s">
        <v>470</v>
      </c>
      <c r="B94" s="321"/>
      <c r="C94" s="341" t="s">
        <v>371</v>
      </c>
      <c r="D94" s="342"/>
      <c r="E94" s="342"/>
      <c r="F94" s="342"/>
      <c r="G94" s="342"/>
      <c r="H94" s="342"/>
      <c r="I94" s="342"/>
      <c r="J94" s="342"/>
      <c r="K94" s="342"/>
      <c r="L94" s="342"/>
      <c r="M94" s="342"/>
      <c r="N94" s="342"/>
      <c r="O94" s="342"/>
      <c r="P94" s="342"/>
      <c r="Q94" s="342"/>
      <c r="R94" s="342"/>
      <c r="S94" s="342"/>
      <c r="T94" s="342"/>
      <c r="U94" s="342"/>
      <c r="V94" s="342"/>
      <c r="W94" s="342"/>
      <c r="X94" s="342"/>
      <c r="Y94" s="342"/>
      <c r="Z94" s="342"/>
      <c r="AA94" s="342"/>
      <c r="AB94" s="343"/>
      <c r="AC94" s="385" t="s">
        <v>372</v>
      </c>
      <c r="AD94" s="386"/>
      <c r="AE94" s="327">
        <v>0</v>
      </c>
      <c r="AF94" s="328"/>
      <c r="AG94" s="328"/>
      <c r="AH94" s="329"/>
      <c r="AI94" s="330">
        <v>0</v>
      </c>
      <c r="AJ94" s="331"/>
      <c r="AK94" s="331"/>
      <c r="AL94" s="332"/>
      <c r="AM94" s="330">
        <v>0</v>
      </c>
      <c r="AN94" s="331"/>
      <c r="AO94" s="331"/>
      <c r="AP94" s="332"/>
      <c r="AQ94" s="370" t="str">
        <f t="shared" si="23"/>
        <v>n.é.</v>
      </c>
      <c r="AR94" s="371"/>
    </row>
    <row r="95" spans="1:44" ht="20.100000000000001" customHeight="1" x14ac:dyDescent="0.2">
      <c r="A95" s="320" t="s">
        <v>471</v>
      </c>
      <c r="B95" s="321"/>
      <c r="C95" s="382" t="s">
        <v>373</v>
      </c>
      <c r="D95" s="383"/>
      <c r="E95" s="383"/>
      <c r="F95" s="383"/>
      <c r="G95" s="383"/>
      <c r="H95" s="383"/>
      <c r="I95" s="383"/>
      <c r="J95" s="383"/>
      <c r="K95" s="383"/>
      <c r="L95" s="383"/>
      <c r="M95" s="383"/>
      <c r="N95" s="383"/>
      <c r="O95" s="383"/>
      <c r="P95" s="383"/>
      <c r="Q95" s="383"/>
      <c r="R95" s="383"/>
      <c r="S95" s="383"/>
      <c r="T95" s="383"/>
      <c r="U95" s="383"/>
      <c r="V95" s="383"/>
      <c r="W95" s="383"/>
      <c r="X95" s="383"/>
      <c r="Y95" s="383"/>
      <c r="Z95" s="383"/>
      <c r="AA95" s="383"/>
      <c r="AB95" s="384"/>
      <c r="AC95" s="385" t="s">
        <v>374</v>
      </c>
      <c r="AD95" s="386"/>
      <c r="AE95" s="327">
        <v>0</v>
      </c>
      <c r="AF95" s="328"/>
      <c r="AG95" s="328"/>
      <c r="AH95" s="329"/>
      <c r="AI95" s="330">
        <v>0</v>
      </c>
      <c r="AJ95" s="331"/>
      <c r="AK95" s="331"/>
      <c r="AL95" s="332"/>
      <c r="AM95" s="330">
        <v>0</v>
      </c>
      <c r="AN95" s="331"/>
      <c r="AO95" s="331"/>
      <c r="AP95" s="332"/>
      <c r="AQ95" s="370" t="str">
        <f t="shared" si="23"/>
        <v>n.é.</v>
      </c>
      <c r="AR95" s="371"/>
    </row>
    <row r="96" spans="1:44" ht="20.100000000000001" customHeight="1" x14ac:dyDescent="0.2">
      <c r="A96" s="320" t="s">
        <v>472</v>
      </c>
      <c r="B96" s="321"/>
      <c r="C96" s="382" t="s">
        <v>601</v>
      </c>
      <c r="D96" s="383"/>
      <c r="E96" s="383"/>
      <c r="F96" s="383"/>
      <c r="G96" s="383"/>
      <c r="H96" s="383"/>
      <c r="I96" s="383"/>
      <c r="J96" s="383"/>
      <c r="K96" s="383"/>
      <c r="L96" s="383"/>
      <c r="M96" s="383"/>
      <c r="N96" s="383"/>
      <c r="O96" s="383"/>
      <c r="P96" s="383"/>
      <c r="Q96" s="383"/>
      <c r="R96" s="383"/>
      <c r="S96" s="383"/>
      <c r="T96" s="383"/>
      <c r="U96" s="383"/>
      <c r="V96" s="383"/>
      <c r="W96" s="383"/>
      <c r="X96" s="383"/>
      <c r="Y96" s="383"/>
      <c r="Z96" s="383"/>
      <c r="AA96" s="383"/>
      <c r="AB96" s="384"/>
      <c r="AC96" s="385" t="s">
        <v>375</v>
      </c>
      <c r="AD96" s="386"/>
      <c r="AE96" s="327">
        <v>0</v>
      </c>
      <c r="AF96" s="328"/>
      <c r="AG96" s="328"/>
      <c r="AH96" s="329"/>
      <c r="AI96" s="330">
        <v>0</v>
      </c>
      <c r="AJ96" s="331"/>
      <c r="AK96" s="331"/>
      <c r="AL96" s="332"/>
      <c r="AM96" s="330">
        <v>0</v>
      </c>
      <c r="AN96" s="331"/>
      <c r="AO96" s="331"/>
      <c r="AP96" s="332"/>
      <c r="AQ96" s="370" t="str">
        <f t="shared" si="23"/>
        <v>n.é.</v>
      </c>
      <c r="AR96" s="371"/>
    </row>
    <row r="97" spans="1:44" ht="20.100000000000001" customHeight="1" x14ac:dyDescent="0.2">
      <c r="A97" s="320" t="s">
        <v>473</v>
      </c>
      <c r="B97" s="321"/>
      <c r="C97" s="382" t="s">
        <v>600</v>
      </c>
      <c r="D97" s="383"/>
      <c r="E97" s="383"/>
      <c r="F97" s="383"/>
      <c r="G97" s="383"/>
      <c r="H97" s="383"/>
      <c r="I97" s="383"/>
      <c r="J97" s="383"/>
      <c r="K97" s="383"/>
      <c r="L97" s="383"/>
      <c r="M97" s="383"/>
      <c r="N97" s="383"/>
      <c r="O97" s="383"/>
      <c r="P97" s="383"/>
      <c r="Q97" s="383"/>
      <c r="R97" s="383"/>
      <c r="S97" s="383"/>
      <c r="T97" s="383"/>
      <c r="U97" s="383"/>
      <c r="V97" s="383"/>
      <c r="W97" s="383"/>
      <c r="X97" s="383"/>
      <c r="Y97" s="383"/>
      <c r="Z97" s="383"/>
      <c r="AA97" s="383"/>
      <c r="AB97" s="384"/>
      <c r="AC97" s="385" t="s">
        <v>602</v>
      </c>
      <c r="AD97" s="386"/>
      <c r="AE97" s="327">
        <v>0</v>
      </c>
      <c r="AF97" s="328"/>
      <c r="AG97" s="328"/>
      <c r="AH97" s="329"/>
      <c r="AI97" s="330">
        <v>0</v>
      </c>
      <c r="AJ97" s="331"/>
      <c r="AK97" s="331"/>
      <c r="AL97" s="332"/>
      <c r="AM97" s="330">
        <v>0</v>
      </c>
      <c r="AN97" s="331"/>
      <c r="AO97" s="331"/>
      <c r="AP97" s="332"/>
      <c r="AQ97" s="370" t="str">
        <f t="shared" si="23"/>
        <v>n.é.</v>
      </c>
      <c r="AR97" s="371"/>
    </row>
    <row r="98" spans="1:44" s="2" customFormat="1" ht="20.100000000000001" customHeight="1" x14ac:dyDescent="0.2">
      <c r="A98" s="347" t="s">
        <v>474</v>
      </c>
      <c r="B98" s="348"/>
      <c r="C98" s="396" t="s">
        <v>599</v>
      </c>
      <c r="D98" s="397"/>
      <c r="E98" s="397"/>
      <c r="F98" s="397"/>
      <c r="G98" s="397"/>
      <c r="H98" s="397"/>
      <c r="I98" s="397"/>
      <c r="J98" s="397"/>
      <c r="K98" s="397"/>
      <c r="L98" s="397"/>
      <c r="M98" s="397"/>
      <c r="N98" s="397"/>
      <c r="O98" s="397"/>
      <c r="P98" s="397"/>
      <c r="Q98" s="397"/>
      <c r="R98" s="397"/>
      <c r="S98" s="397"/>
      <c r="T98" s="397"/>
      <c r="U98" s="397"/>
      <c r="V98" s="397"/>
      <c r="W98" s="397"/>
      <c r="X98" s="397"/>
      <c r="Y98" s="397"/>
      <c r="Z98" s="397"/>
      <c r="AA98" s="397"/>
      <c r="AB98" s="398"/>
      <c r="AC98" s="394" t="s">
        <v>376</v>
      </c>
      <c r="AD98" s="395"/>
      <c r="AE98" s="364">
        <f>SUM(AE93:AH97)</f>
        <v>0</v>
      </c>
      <c r="AF98" s="365"/>
      <c r="AG98" s="365"/>
      <c r="AH98" s="366"/>
      <c r="AI98" s="364">
        <f t="shared" ref="AI98" si="32">SUM(AI93:AL97)</f>
        <v>0</v>
      </c>
      <c r="AJ98" s="365"/>
      <c r="AK98" s="365"/>
      <c r="AL98" s="366"/>
      <c r="AM98" s="364">
        <f t="shared" ref="AM98" si="33">SUM(AM93:AP97)</f>
        <v>0</v>
      </c>
      <c r="AN98" s="365"/>
      <c r="AO98" s="365"/>
      <c r="AP98" s="366"/>
      <c r="AQ98" s="372" t="str">
        <f t="shared" si="23"/>
        <v>n.é.</v>
      </c>
      <c r="AR98" s="373"/>
    </row>
    <row r="99" spans="1:44" s="2" customFormat="1" ht="20.100000000000001" customHeight="1" x14ac:dyDescent="0.2">
      <c r="A99" s="320" t="s">
        <v>475</v>
      </c>
      <c r="B99" s="321"/>
      <c r="C99" s="341" t="s">
        <v>377</v>
      </c>
      <c r="D99" s="342"/>
      <c r="E99" s="342"/>
      <c r="F99" s="342"/>
      <c r="G99" s="342"/>
      <c r="H99" s="342"/>
      <c r="I99" s="342"/>
      <c r="J99" s="342"/>
      <c r="K99" s="342"/>
      <c r="L99" s="342"/>
      <c r="M99" s="342"/>
      <c r="N99" s="342"/>
      <c r="O99" s="342"/>
      <c r="P99" s="342"/>
      <c r="Q99" s="342"/>
      <c r="R99" s="342"/>
      <c r="S99" s="342"/>
      <c r="T99" s="342"/>
      <c r="U99" s="342"/>
      <c r="V99" s="342"/>
      <c r="W99" s="342"/>
      <c r="X99" s="342"/>
      <c r="Y99" s="342"/>
      <c r="Z99" s="342"/>
      <c r="AA99" s="342"/>
      <c r="AB99" s="343"/>
      <c r="AC99" s="385" t="s">
        <v>378</v>
      </c>
      <c r="AD99" s="386"/>
      <c r="AE99" s="327">
        <v>0</v>
      </c>
      <c r="AF99" s="328"/>
      <c r="AG99" s="328"/>
      <c r="AH99" s="329"/>
      <c r="AI99" s="330">
        <v>0</v>
      </c>
      <c r="AJ99" s="331"/>
      <c r="AK99" s="331"/>
      <c r="AL99" s="332"/>
      <c r="AM99" s="330">
        <v>0</v>
      </c>
      <c r="AN99" s="331"/>
      <c r="AO99" s="331"/>
      <c r="AP99" s="332"/>
      <c r="AQ99" s="370" t="str">
        <f t="shared" si="23"/>
        <v>n.é.</v>
      </c>
      <c r="AR99" s="371"/>
    </row>
    <row r="100" spans="1:44" ht="20.100000000000001" customHeight="1" x14ac:dyDescent="0.2">
      <c r="A100" s="320" t="s">
        <v>476</v>
      </c>
      <c r="B100" s="321"/>
      <c r="C100" s="341" t="s">
        <v>606</v>
      </c>
      <c r="D100" s="342"/>
      <c r="E100" s="342"/>
      <c r="F100" s="342"/>
      <c r="G100" s="342"/>
      <c r="H100" s="342"/>
      <c r="I100" s="342"/>
      <c r="J100" s="342"/>
      <c r="K100" s="342"/>
      <c r="L100" s="342"/>
      <c r="M100" s="342"/>
      <c r="N100" s="342"/>
      <c r="O100" s="342"/>
      <c r="P100" s="342"/>
      <c r="Q100" s="342"/>
      <c r="R100" s="342"/>
      <c r="S100" s="342"/>
      <c r="T100" s="342"/>
      <c r="U100" s="342"/>
      <c r="V100" s="342"/>
      <c r="W100" s="342"/>
      <c r="X100" s="342"/>
      <c r="Y100" s="342"/>
      <c r="Z100" s="342"/>
      <c r="AA100" s="342"/>
      <c r="AB100" s="343"/>
      <c r="AC100" s="385" t="s">
        <v>604</v>
      </c>
      <c r="AD100" s="386"/>
      <c r="AE100" s="327">
        <v>0</v>
      </c>
      <c r="AF100" s="328"/>
      <c r="AG100" s="328"/>
      <c r="AH100" s="329"/>
      <c r="AI100" s="330">
        <v>0</v>
      </c>
      <c r="AJ100" s="331"/>
      <c r="AK100" s="331"/>
      <c r="AL100" s="332"/>
      <c r="AM100" s="330">
        <v>0</v>
      </c>
      <c r="AN100" s="331"/>
      <c r="AO100" s="331"/>
      <c r="AP100" s="332"/>
      <c r="AQ100" s="370" t="str">
        <f t="shared" si="23"/>
        <v>n.é.</v>
      </c>
      <c r="AR100" s="371"/>
    </row>
    <row r="101" spans="1:44" s="2" customFormat="1" ht="20.100000000000001" customHeight="1" x14ac:dyDescent="0.2">
      <c r="A101" s="448" t="s">
        <v>477</v>
      </c>
      <c r="B101" s="449"/>
      <c r="C101" s="450" t="s">
        <v>605</v>
      </c>
      <c r="D101" s="451"/>
      <c r="E101" s="451"/>
      <c r="F101" s="451"/>
      <c r="G101" s="451"/>
      <c r="H101" s="451"/>
      <c r="I101" s="451"/>
      <c r="J101" s="451"/>
      <c r="K101" s="451"/>
      <c r="L101" s="451"/>
      <c r="M101" s="451"/>
      <c r="N101" s="451"/>
      <c r="O101" s="451"/>
      <c r="P101" s="451"/>
      <c r="Q101" s="451"/>
      <c r="R101" s="451"/>
      <c r="S101" s="451"/>
      <c r="T101" s="451"/>
      <c r="U101" s="451"/>
      <c r="V101" s="451"/>
      <c r="W101" s="451"/>
      <c r="X101" s="451"/>
      <c r="Y101" s="451"/>
      <c r="Z101" s="451"/>
      <c r="AA101" s="451"/>
      <c r="AB101" s="452"/>
      <c r="AC101" s="453" t="s">
        <v>379</v>
      </c>
      <c r="AD101" s="454"/>
      <c r="AE101" s="438">
        <f>SUM(AE92,AE98:AH100)</f>
        <v>35506752</v>
      </c>
      <c r="AF101" s="439"/>
      <c r="AG101" s="439"/>
      <c r="AH101" s="440"/>
      <c r="AI101" s="438">
        <f t="shared" ref="AI101" si="34">SUM(AI92,AI98:AL100)</f>
        <v>47186823</v>
      </c>
      <c r="AJ101" s="439"/>
      <c r="AK101" s="439"/>
      <c r="AL101" s="440"/>
      <c r="AM101" s="438">
        <f>SUM(AM92)</f>
        <v>101459960</v>
      </c>
      <c r="AN101" s="439"/>
      <c r="AO101" s="439"/>
      <c r="AP101" s="440"/>
      <c r="AQ101" s="441">
        <f t="shared" si="23"/>
        <v>2.1501756962955527</v>
      </c>
      <c r="AR101" s="442"/>
    </row>
    <row r="102" spans="1:44" s="2" customFormat="1" ht="20.100000000000001" customHeight="1" x14ac:dyDescent="0.2">
      <c r="A102" s="443" t="s">
        <v>478</v>
      </c>
      <c r="B102" s="444"/>
      <c r="C102" s="53" t="s">
        <v>603</v>
      </c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5"/>
      <c r="AC102" s="195"/>
      <c r="AD102" s="196"/>
      <c r="AE102" s="445">
        <f>AE71+AE101</f>
        <v>227920363</v>
      </c>
      <c r="AF102" s="446"/>
      <c r="AG102" s="446"/>
      <c r="AH102" s="447"/>
      <c r="AI102" s="445">
        <f t="shared" ref="AI102" si="35">AI71+AI101</f>
        <v>257291395</v>
      </c>
      <c r="AJ102" s="446"/>
      <c r="AK102" s="446"/>
      <c r="AL102" s="447"/>
      <c r="AM102" s="445">
        <f t="shared" ref="AM102" si="36">AM71+AM101</f>
        <v>256892735</v>
      </c>
      <c r="AN102" s="446"/>
      <c r="AO102" s="446"/>
      <c r="AP102" s="447"/>
      <c r="AQ102" s="462">
        <f t="shared" si="23"/>
        <v>0.99845055059070276</v>
      </c>
      <c r="AR102" s="463"/>
    </row>
    <row r="103" spans="1:44" ht="20.100000000000001" customHeight="1" x14ac:dyDescent="0.2">
      <c r="A103" s="320" t="s">
        <v>479</v>
      </c>
      <c r="B103" s="321"/>
      <c r="C103" s="457" t="s">
        <v>20</v>
      </c>
      <c r="D103" s="458"/>
      <c r="E103" s="458"/>
      <c r="F103" s="458"/>
      <c r="G103" s="458"/>
      <c r="H103" s="458"/>
      <c r="I103" s="458"/>
      <c r="J103" s="458"/>
      <c r="K103" s="458"/>
      <c r="L103" s="458"/>
      <c r="M103" s="458"/>
      <c r="N103" s="458"/>
      <c r="O103" s="458"/>
      <c r="P103" s="458"/>
      <c r="Q103" s="458"/>
      <c r="R103" s="458"/>
      <c r="S103" s="458"/>
      <c r="T103" s="458"/>
      <c r="U103" s="458"/>
      <c r="V103" s="458"/>
      <c r="W103" s="458"/>
      <c r="X103" s="458"/>
      <c r="Y103" s="458"/>
      <c r="Z103" s="458"/>
      <c r="AA103" s="458"/>
      <c r="AB103" s="459"/>
      <c r="AC103" s="464" t="s">
        <v>51</v>
      </c>
      <c r="AD103" s="465"/>
      <c r="AE103" s="327">
        <f>SUM('03'!AE137:AH137,'04'!AE103:AH103)</f>
        <v>85045854</v>
      </c>
      <c r="AF103" s="328"/>
      <c r="AG103" s="328"/>
      <c r="AH103" s="329"/>
      <c r="AI103" s="330">
        <f>SUM('03'!AI137:AL137,'04'!AI103:AL103)</f>
        <v>81275451</v>
      </c>
      <c r="AJ103" s="331"/>
      <c r="AK103" s="331"/>
      <c r="AL103" s="332"/>
      <c r="AM103" s="330">
        <f>SUM('03'!AM137:AP137,'04'!AM103:AP103)</f>
        <v>50974202</v>
      </c>
      <c r="AN103" s="331"/>
      <c r="AO103" s="331"/>
      <c r="AP103" s="332"/>
      <c r="AQ103" s="455">
        <f t="shared" si="23"/>
        <v>0.62717833457485217</v>
      </c>
      <c r="AR103" s="456"/>
    </row>
    <row r="104" spans="1:44" ht="20.100000000000001" customHeight="1" x14ac:dyDescent="0.2">
      <c r="A104" s="320" t="s">
        <v>480</v>
      </c>
      <c r="B104" s="321"/>
      <c r="C104" s="457" t="s">
        <v>47</v>
      </c>
      <c r="D104" s="458"/>
      <c r="E104" s="458"/>
      <c r="F104" s="458"/>
      <c r="G104" s="458"/>
      <c r="H104" s="458"/>
      <c r="I104" s="458"/>
      <c r="J104" s="458"/>
      <c r="K104" s="458"/>
      <c r="L104" s="458"/>
      <c r="M104" s="458"/>
      <c r="N104" s="458"/>
      <c r="O104" s="458"/>
      <c r="P104" s="458"/>
      <c r="Q104" s="458"/>
      <c r="R104" s="458"/>
      <c r="S104" s="458"/>
      <c r="T104" s="458"/>
      <c r="U104" s="458"/>
      <c r="V104" s="458"/>
      <c r="W104" s="458"/>
      <c r="X104" s="458"/>
      <c r="Y104" s="458"/>
      <c r="Z104" s="458"/>
      <c r="AA104" s="458"/>
      <c r="AB104" s="459"/>
      <c r="AC104" s="460" t="s">
        <v>50</v>
      </c>
      <c r="AD104" s="461"/>
      <c r="AE104" s="327">
        <f>SUM('03'!AE138:AH138,'04'!AE104:AH104)</f>
        <v>0</v>
      </c>
      <c r="AF104" s="328"/>
      <c r="AG104" s="328"/>
      <c r="AH104" s="329"/>
      <c r="AI104" s="330">
        <f>SUM('03'!AI138:AL138,'04'!AI104:AL104)</f>
        <v>0</v>
      </c>
      <c r="AJ104" s="331"/>
      <c r="AK104" s="331"/>
      <c r="AL104" s="332"/>
      <c r="AM104" s="330">
        <f>SUM('03'!AM138:AP138,'04'!AM104:AP104)</f>
        <v>0</v>
      </c>
      <c r="AN104" s="331"/>
      <c r="AO104" s="331"/>
      <c r="AP104" s="332"/>
      <c r="AQ104" s="455" t="str">
        <f t="shared" ref="AQ104:AQ139" si="37">IF(AI104&gt;0,AM104/AI104,"n.é.")</f>
        <v>n.é.</v>
      </c>
      <c r="AR104" s="456"/>
    </row>
    <row r="105" spans="1:44" ht="20.100000000000001" customHeight="1" x14ac:dyDescent="0.2">
      <c r="A105" s="320" t="s">
        <v>481</v>
      </c>
      <c r="B105" s="321"/>
      <c r="C105" s="457" t="s">
        <v>46</v>
      </c>
      <c r="D105" s="458"/>
      <c r="E105" s="458"/>
      <c r="F105" s="458"/>
      <c r="G105" s="458"/>
      <c r="H105" s="458"/>
      <c r="I105" s="458"/>
      <c r="J105" s="458"/>
      <c r="K105" s="458"/>
      <c r="L105" s="458"/>
      <c r="M105" s="458"/>
      <c r="N105" s="458"/>
      <c r="O105" s="458"/>
      <c r="P105" s="458"/>
      <c r="Q105" s="458"/>
      <c r="R105" s="458"/>
      <c r="S105" s="458"/>
      <c r="T105" s="458"/>
      <c r="U105" s="458"/>
      <c r="V105" s="458"/>
      <c r="W105" s="458"/>
      <c r="X105" s="458"/>
      <c r="Y105" s="458"/>
      <c r="Z105" s="458"/>
      <c r="AA105" s="458"/>
      <c r="AB105" s="459"/>
      <c r="AC105" s="460" t="s">
        <v>49</v>
      </c>
      <c r="AD105" s="461"/>
      <c r="AE105" s="327">
        <f>SUM('03'!AE139:AH139,'04'!AE105:AH105)</f>
        <v>0</v>
      </c>
      <c r="AF105" s="328"/>
      <c r="AG105" s="328"/>
      <c r="AH105" s="329"/>
      <c r="AI105" s="330">
        <f>SUM('04'!AI105:AL105,'03'!AI139:AL139)</f>
        <v>1</v>
      </c>
      <c r="AJ105" s="331"/>
      <c r="AK105" s="331"/>
      <c r="AL105" s="332"/>
      <c r="AM105" s="330">
        <f>SUM('03'!AM139:AP139,'04'!AM105:AP105)</f>
        <v>1</v>
      </c>
      <c r="AN105" s="331"/>
      <c r="AO105" s="331"/>
      <c r="AP105" s="332"/>
      <c r="AQ105" s="455">
        <f t="shared" si="37"/>
        <v>1</v>
      </c>
      <c r="AR105" s="456"/>
    </row>
    <row r="106" spans="1:44" ht="20.100000000000001" customHeight="1" x14ac:dyDescent="0.2">
      <c r="A106" s="320" t="s">
        <v>482</v>
      </c>
      <c r="B106" s="321"/>
      <c r="C106" s="322" t="s">
        <v>19</v>
      </c>
      <c r="D106" s="323"/>
      <c r="E106" s="323"/>
      <c r="F106" s="323"/>
      <c r="G106" s="323"/>
      <c r="H106" s="323"/>
      <c r="I106" s="323"/>
      <c r="J106" s="323"/>
      <c r="K106" s="323"/>
      <c r="L106" s="323"/>
      <c r="M106" s="323"/>
      <c r="N106" s="323"/>
      <c r="O106" s="323"/>
      <c r="P106" s="323"/>
      <c r="Q106" s="323"/>
      <c r="R106" s="323"/>
      <c r="S106" s="323"/>
      <c r="T106" s="323"/>
      <c r="U106" s="323"/>
      <c r="V106" s="323"/>
      <c r="W106" s="323"/>
      <c r="X106" s="323"/>
      <c r="Y106" s="323"/>
      <c r="Z106" s="323"/>
      <c r="AA106" s="323"/>
      <c r="AB106" s="324"/>
      <c r="AC106" s="460" t="s">
        <v>48</v>
      </c>
      <c r="AD106" s="461"/>
      <c r="AE106" s="327">
        <f>SUM('03'!AE140:AH140,'04'!AE106:AH106)</f>
        <v>0</v>
      </c>
      <c r="AF106" s="328"/>
      <c r="AG106" s="328"/>
      <c r="AH106" s="329"/>
      <c r="AI106" s="330">
        <f>SUM('03'!AI140:AL140,'04'!AI106:AL106)</f>
        <v>0</v>
      </c>
      <c r="AJ106" s="331"/>
      <c r="AK106" s="331"/>
      <c r="AL106" s="332"/>
      <c r="AM106" s="330">
        <v>0</v>
      </c>
      <c r="AN106" s="331"/>
      <c r="AO106" s="331"/>
      <c r="AP106" s="332"/>
      <c r="AQ106" s="455" t="str">
        <f t="shared" si="37"/>
        <v>n.é.</v>
      </c>
      <c r="AR106" s="456"/>
    </row>
    <row r="107" spans="1:44" ht="20.100000000000001" customHeight="1" x14ac:dyDescent="0.2">
      <c r="A107" s="320" t="s">
        <v>483</v>
      </c>
      <c r="B107" s="321"/>
      <c r="C107" s="322" t="s">
        <v>16</v>
      </c>
      <c r="D107" s="323"/>
      <c r="E107" s="323"/>
      <c r="F107" s="323"/>
      <c r="G107" s="323"/>
      <c r="H107" s="323"/>
      <c r="I107" s="323"/>
      <c r="J107" s="323"/>
      <c r="K107" s="323"/>
      <c r="L107" s="323"/>
      <c r="M107" s="323"/>
      <c r="N107" s="323"/>
      <c r="O107" s="323"/>
      <c r="P107" s="323"/>
      <c r="Q107" s="323"/>
      <c r="R107" s="323"/>
      <c r="S107" s="323"/>
      <c r="T107" s="323"/>
      <c r="U107" s="323"/>
      <c r="V107" s="323"/>
      <c r="W107" s="323"/>
      <c r="X107" s="323"/>
      <c r="Y107" s="323"/>
      <c r="Z107" s="323"/>
      <c r="AA107" s="323"/>
      <c r="AB107" s="324"/>
      <c r="AC107" s="460" t="s">
        <v>45</v>
      </c>
      <c r="AD107" s="461"/>
      <c r="AE107" s="327">
        <v>0</v>
      </c>
      <c r="AF107" s="328"/>
      <c r="AG107" s="328"/>
      <c r="AH107" s="329"/>
      <c r="AI107" s="330">
        <v>0</v>
      </c>
      <c r="AJ107" s="331"/>
      <c r="AK107" s="331"/>
      <c r="AL107" s="332"/>
      <c r="AM107" s="330">
        <v>0</v>
      </c>
      <c r="AN107" s="331"/>
      <c r="AO107" s="331"/>
      <c r="AP107" s="332"/>
      <c r="AQ107" s="455" t="str">
        <f t="shared" si="37"/>
        <v>n.é.</v>
      </c>
      <c r="AR107" s="456"/>
    </row>
    <row r="108" spans="1:44" ht="20.100000000000001" customHeight="1" x14ac:dyDescent="0.2">
      <c r="A108" s="320" t="s">
        <v>484</v>
      </c>
      <c r="B108" s="321"/>
      <c r="C108" s="322" t="s">
        <v>17</v>
      </c>
      <c r="D108" s="323"/>
      <c r="E108" s="323"/>
      <c r="F108" s="323"/>
      <c r="G108" s="323"/>
      <c r="H108" s="323"/>
      <c r="I108" s="323"/>
      <c r="J108" s="323"/>
      <c r="K108" s="323"/>
      <c r="L108" s="323"/>
      <c r="M108" s="323"/>
      <c r="N108" s="323"/>
      <c r="O108" s="323"/>
      <c r="P108" s="323"/>
      <c r="Q108" s="323"/>
      <c r="R108" s="323"/>
      <c r="S108" s="323"/>
      <c r="T108" s="323"/>
      <c r="U108" s="323"/>
      <c r="V108" s="323"/>
      <c r="W108" s="323"/>
      <c r="X108" s="323"/>
      <c r="Y108" s="323"/>
      <c r="Z108" s="323"/>
      <c r="AA108" s="323"/>
      <c r="AB108" s="324"/>
      <c r="AC108" s="460" t="s">
        <v>44</v>
      </c>
      <c r="AD108" s="461"/>
      <c r="AE108" s="327">
        <f>SUM('03'!AE142:AH142,'04'!AE108:AH108)</f>
        <v>0</v>
      </c>
      <c r="AF108" s="328"/>
      <c r="AG108" s="328"/>
      <c r="AH108" s="329"/>
      <c r="AI108" s="330">
        <f>SUM('03'!AI142:AL142,'04'!AI108:AL108)</f>
        <v>0</v>
      </c>
      <c r="AJ108" s="331"/>
      <c r="AK108" s="331"/>
      <c r="AL108" s="332"/>
      <c r="AM108" s="330">
        <f>SUM('04'!AM108:AP108)</f>
        <v>0</v>
      </c>
      <c r="AN108" s="331"/>
      <c r="AO108" s="331"/>
      <c r="AP108" s="332"/>
      <c r="AQ108" s="455" t="str">
        <f t="shared" si="37"/>
        <v>n.é.</v>
      </c>
      <c r="AR108" s="456"/>
    </row>
    <row r="109" spans="1:44" ht="20.100000000000001" customHeight="1" x14ac:dyDescent="0.2">
      <c r="A109" s="320" t="s">
        <v>485</v>
      </c>
      <c r="B109" s="321"/>
      <c r="C109" s="322" t="s">
        <v>21</v>
      </c>
      <c r="D109" s="323"/>
      <c r="E109" s="323"/>
      <c r="F109" s="323"/>
      <c r="G109" s="323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3"/>
      <c r="AB109" s="324"/>
      <c r="AC109" s="460" t="s">
        <v>43</v>
      </c>
      <c r="AD109" s="461"/>
      <c r="AE109" s="327">
        <f>SUM('03'!AE143:AH143,'04'!AE109:AH109)</f>
        <v>2758800</v>
      </c>
      <c r="AF109" s="328"/>
      <c r="AG109" s="328"/>
      <c r="AH109" s="329"/>
      <c r="AI109" s="330">
        <f>SUM('03'!AI143:AL143,'04'!AI109:AL109)</f>
        <v>4747266</v>
      </c>
      <c r="AJ109" s="331"/>
      <c r="AK109" s="331"/>
      <c r="AL109" s="332"/>
      <c r="AM109" s="330">
        <f>SUM('03'!AM143:AP143,'04'!AM109:AP109)</f>
        <v>3402566</v>
      </c>
      <c r="AN109" s="331"/>
      <c r="AO109" s="331"/>
      <c r="AP109" s="332"/>
      <c r="AQ109" s="455">
        <f t="shared" si="37"/>
        <v>0.71674222594647108</v>
      </c>
      <c r="AR109" s="456"/>
    </row>
    <row r="110" spans="1:44" ht="20.100000000000001" customHeight="1" x14ac:dyDescent="0.2">
      <c r="A110" s="320" t="s">
        <v>486</v>
      </c>
      <c r="B110" s="321"/>
      <c r="C110" s="322" t="s">
        <v>41</v>
      </c>
      <c r="D110" s="323"/>
      <c r="E110" s="323"/>
      <c r="F110" s="323"/>
      <c r="G110" s="323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4"/>
      <c r="AC110" s="460" t="s">
        <v>42</v>
      </c>
      <c r="AD110" s="461"/>
      <c r="AE110" s="327">
        <v>0</v>
      </c>
      <c r="AF110" s="328"/>
      <c r="AG110" s="328"/>
      <c r="AH110" s="329"/>
      <c r="AI110" s="330">
        <v>0</v>
      </c>
      <c r="AJ110" s="331"/>
      <c r="AK110" s="331"/>
      <c r="AL110" s="332"/>
      <c r="AM110" s="330">
        <v>0</v>
      </c>
      <c r="AN110" s="331"/>
      <c r="AO110" s="331"/>
      <c r="AP110" s="332"/>
      <c r="AQ110" s="455" t="str">
        <f t="shared" si="37"/>
        <v>n.é.</v>
      </c>
      <c r="AR110" s="456"/>
    </row>
    <row r="111" spans="1:44" ht="20.100000000000001" customHeight="1" x14ac:dyDescent="0.2">
      <c r="A111" s="320" t="s">
        <v>487</v>
      </c>
      <c r="B111" s="321"/>
      <c r="C111" s="341" t="s">
        <v>18</v>
      </c>
      <c r="D111" s="342"/>
      <c r="E111" s="342"/>
      <c r="F111" s="342"/>
      <c r="G111" s="342"/>
      <c r="H111" s="342"/>
      <c r="I111" s="342"/>
      <c r="J111" s="342"/>
      <c r="K111" s="342"/>
      <c r="L111" s="342"/>
      <c r="M111" s="342"/>
      <c r="N111" s="342"/>
      <c r="O111" s="342"/>
      <c r="P111" s="342"/>
      <c r="Q111" s="342"/>
      <c r="R111" s="342"/>
      <c r="S111" s="342"/>
      <c r="T111" s="342"/>
      <c r="U111" s="342"/>
      <c r="V111" s="342"/>
      <c r="W111" s="342"/>
      <c r="X111" s="342"/>
      <c r="Y111" s="342"/>
      <c r="Z111" s="342"/>
      <c r="AA111" s="342"/>
      <c r="AB111" s="343"/>
      <c r="AC111" s="460" t="s">
        <v>40</v>
      </c>
      <c r="AD111" s="461"/>
      <c r="AE111" s="327">
        <f>SUM('03'!AE145:AH145,'04'!AE111:AH111)</f>
        <v>410570</v>
      </c>
      <c r="AF111" s="328"/>
      <c r="AG111" s="328"/>
      <c r="AH111" s="329"/>
      <c r="AI111" s="330">
        <f>SUM('03'!AI145:AL145,'04'!AI111:AL111)</f>
        <v>411290</v>
      </c>
      <c r="AJ111" s="331"/>
      <c r="AK111" s="331"/>
      <c r="AL111" s="332"/>
      <c r="AM111" s="330">
        <f>SUM('03'!AM145:AP145,'04'!AM111:AP111)</f>
        <v>245040</v>
      </c>
      <c r="AN111" s="331"/>
      <c r="AO111" s="331"/>
      <c r="AP111" s="332"/>
      <c r="AQ111" s="455">
        <f t="shared" si="37"/>
        <v>0.59578399669333071</v>
      </c>
      <c r="AR111" s="456"/>
    </row>
    <row r="112" spans="1:44" ht="20.100000000000001" customHeight="1" x14ac:dyDescent="0.2">
      <c r="A112" s="320" t="s">
        <v>488</v>
      </c>
      <c r="B112" s="321"/>
      <c r="C112" s="341" t="s">
        <v>37</v>
      </c>
      <c r="D112" s="342"/>
      <c r="E112" s="342"/>
      <c r="F112" s="342"/>
      <c r="G112" s="342"/>
      <c r="H112" s="342"/>
      <c r="I112" s="342"/>
      <c r="J112" s="342"/>
      <c r="K112" s="342"/>
      <c r="L112" s="342"/>
      <c r="M112" s="342"/>
      <c r="N112" s="342"/>
      <c r="O112" s="342"/>
      <c r="P112" s="342"/>
      <c r="Q112" s="342"/>
      <c r="R112" s="342"/>
      <c r="S112" s="342"/>
      <c r="T112" s="342"/>
      <c r="U112" s="342"/>
      <c r="V112" s="342"/>
      <c r="W112" s="342"/>
      <c r="X112" s="342"/>
      <c r="Y112" s="342"/>
      <c r="Z112" s="342"/>
      <c r="AA112" s="342"/>
      <c r="AB112" s="343"/>
      <c r="AC112" s="460" t="s">
        <v>39</v>
      </c>
      <c r="AD112" s="461"/>
      <c r="AE112" s="327">
        <v>0</v>
      </c>
      <c r="AF112" s="328"/>
      <c r="AG112" s="328"/>
      <c r="AH112" s="329"/>
      <c r="AI112" s="330">
        <v>0</v>
      </c>
      <c r="AJ112" s="331"/>
      <c r="AK112" s="331"/>
      <c r="AL112" s="332"/>
      <c r="AM112" s="330">
        <v>0</v>
      </c>
      <c r="AN112" s="331"/>
      <c r="AO112" s="331"/>
      <c r="AP112" s="332"/>
      <c r="AQ112" s="455" t="str">
        <f t="shared" si="37"/>
        <v>n.é.</v>
      </c>
      <c r="AR112" s="456"/>
    </row>
    <row r="113" spans="1:44" ht="20.100000000000001" customHeight="1" x14ac:dyDescent="0.2">
      <c r="A113" s="320" t="s">
        <v>489</v>
      </c>
      <c r="B113" s="321"/>
      <c r="C113" s="341" t="s">
        <v>36</v>
      </c>
      <c r="D113" s="342"/>
      <c r="E113" s="342"/>
      <c r="F113" s="342"/>
      <c r="G113" s="342"/>
      <c r="H113" s="342"/>
      <c r="I113" s="342"/>
      <c r="J113" s="342"/>
      <c r="K113" s="342"/>
      <c r="L113" s="342"/>
      <c r="M113" s="342"/>
      <c r="N113" s="342"/>
      <c r="O113" s="342"/>
      <c r="P113" s="342"/>
      <c r="Q113" s="342"/>
      <c r="R113" s="342"/>
      <c r="S113" s="342"/>
      <c r="T113" s="342"/>
      <c r="U113" s="342"/>
      <c r="V113" s="342"/>
      <c r="W113" s="342"/>
      <c r="X113" s="342"/>
      <c r="Y113" s="342"/>
      <c r="Z113" s="342"/>
      <c r="AA113" s="342"/>
      <c r="AB113" s="343"/>
      <c r="AC113" s="460" t="s">
        <v>38</v>
      </c>
      <c r="AD113" s="461"/>
      <c r="AE113" s="327">
        <v>0</v>
      </c>
      <c r="AF113" s="328"/>
      <c r="AG113" s="328"/>
      <c r="AH113" s="329"/>
      <c r="AI113" s="330">
        <v>0</v>
      </c>
      <c r="AJ113" s="331"/>
      <c r="AK113" s="331"/>
      <c r="AL113" s="332"/>
      <c r="AM113" s="330">
        <v>0</v>
      </c>
      <c r="AN113" s="331"/>
      <c r="AO113" s="331"/>
      <c r="AP113" s="332"/>
      <c r="AQ113" s="455" t="str">
        <f t="shared" si="37"/>
        <v>n.é.</v>
      </c>
      <c r="AR113" s="456"/>
    </row>
    <row r="114" spans="1:44" ht="20.100000000000001" customHeight="1" x14ac:dyDescent="0.2">
      <c r="A114" s="320" t="s">
        <v>490</v>
      </c>
      <c r="B114" s="321"/>
      <c r="C114" s="341" t="s">
        <v>35</v>
      </c>
      <c r="D114" s="342"/>
      <c r="E114" s="342"/>
      <c r="F114" s="342"/>
      <c r="G114" s="342"/>
      <c r="H114" s="342"/>
      <c r="I114" s="342"/>
      <c r="J114" s="342"/>
      <c r="K114" s="342"/>
      <c r="L114" s="342"/>
      <c r="M114" s="342"/>
      <c r="N114" s="342"/>
      <c r="O114" s="342"/>
      <c r="P114" s="342"/>
      <c r="Q114" s="342"/>
      <c r="R114" s="342"/>
      <c r="S114" s="342"/>
      <c r="T114" s="342"/>
      <c r="U114" s="342"/>
      <c r="V114" s="342"/>
      <c r="W114" s="342"/>
      <c r="X114" s="342"/>
      <c r="Y114" s="342"/>
      <c r="Z114" s="342"/>
      <c r="AA114" s="342"/>
      <c r="AB114" s="343"/>
      <c r="AC114" s="460" t="s">
        <v>34</v>
      </c>
      <c r="AD114" s="461"/>
      <c r="AE114" s="327">
        <v>0</v>
      </c>
      <c r="AF114" s="328"/>
      <c r="AG114" s="328"/>
      <c r="AH114" s="329"/>
      <c r="AI114" s="330">
        <v>0</v>
      </c>
      <c r="AJ114" s="331"/>
      <c r="AK114" s="331"/>
      <c r="AL114" s="332"/>
      <c r="AM114" s="330">
        <v>0</v>
      </c>
      <c r="AN114" s="331"/>
      <c r="AO114" s="331"/>
      <c r="AP114" s="332"/>
      <c r="AQ114" s="455" t="str">
        <f t="shared" si="37"/>
        <v>n.é.</v>
      </c>
      <c r="AR114" s="456"/>
    </row>
    <row r="115" spans="1:44" ht="20.100000000000001" customHeight="1" x14ac:dyDescent="0.2">
      <c r="A115" s="320" t="s">
        <v>491</v>
      </c>
      <c r="B115" s="321"/>
      <c r="C115" s="341" t="s">
        <v>25</v>
      </c>
      <c r="D115" s="342"/>
      <c r="E115" s="342"/>
      <c r="F115" s="342"/>
      <c r="G115" s="342"/>
      <c r="H115" s="342"/>
      <c r="I115" s="342"/>
      <c r="J115" s="342"/>
      <c r="K115" s="342"/>
      <c r="L115" s="342"/>
      <c r="M115" s="342"/>
      <c r="N115" s="342"/>
      <c r="O115" s="342"/>
      <c r="P115" s="342"/>
      <c r="Q115" s="342"/>
      <c r="R115" s="342"/>
      <c r="S115" s="342"/>
      <c r="T115" s="342"/>
      <c r="U115" s="342"/>
      <c r="V115" s="342"/>
      <c r="W115" s="342"/>
      <c r="X115" s="342"/>
      <c r="Y115" s="342"/>
      <c r="Z115" s="342"/>
      <c r="AA115" s="342"/>
      <c r="AB115" s="343"/>
      <c r="AC115" s="460" t="s">
        <v>33</v>
      </c>
      <c r="AD115" s="461"/>
      <c r="AE115" s="327">
        <v>0</v>
      </c>
      <c r="AF115" s="328"/>
      <c r="AG115" s="328"/>
      <c r="AH115" s="329"/>
      <c r="AI115" s="330">
        <f>SUM('03'!AI149:AL149,'04'!AI115:AL115)</f>
        <v>1295795</v>
      </c>
      <c r="AJ115" s="331"/>
      <c r="AK115" s="331"/>
      <c r="AL115" s="332"/>
      <c r="AM115" s="330">
        <f>SUM('03'!AM149:AP149,'04'!AM115:AP115)</f>
        <v>1231924</v>
      </c>
      <c r="AN115" s="331"/>
      <c r="AO115" s="331"/>
      <c r="AP115" s="332"/>
      <c r="AQ115" s="455">
        <f t="shared" si="37"/>
        <v>0.95070902418978309</v>
      </c>
      <c r="AR115" s="456"/>
    </row>
    <row r="116" spans="1:44" ht="20.100000000000001" customHeight="1" x14ac:dyDescent="0.2">
      <c r="A116" s="347" t="s">
        <v>492</v>
      </c>
      <c r="B116" s="348"/>
      <c r="C116" s="466" t="s">
        <v>742</v>
      </c>
      <c r="D116" s="467"/>
      <c r="E116" s="467"/>
      <c r="F116" s="467"/>
      <c r="G116" s="467"/>
      <c r="H116" s="467"/>
      <c r="I116" s="467"/>
      <c r="J116" s="467"/>
      <c r="K116" s="467"/>
      <c r="L116" s="467"/>
      <c r="M116" s="467"/>
      <c r="N116" s="467"/>
      <c r="O116" s="467"/>
      <c r="P116" s="467"/>
      <c r="Q116" s="467"/>
      <c r="R116" s="467"/>
      <c r="S116" s="467"/>
      <c r="T116" s="467"/>
      <c r="U116" s="467"/>
      <c r="V116" s="467"/>
      <c r="W116" s="467"/>
      <c r="X116" s="467"/>
      <c r="Y116" s="467"/>
      <c r="Z116" s="467"/>
      <c r="AA116" s="467"/>
      <c r="AB116" s="468"/>
      <c r="AC116" s="469" t="s">
        <v>27</v>
      </c>
      <c r="AD116" s="470"/>
      <c r="AE116" s="367">
        <f>SUM(AE103:AH115)</f>
        <v>88215224</v>
      </c>
      <c r="AF116" s="368"/>
      <c r="AG116" s="368"/>
      <c r="AH116" s="369"/>
      <c r="AI116" s="367">
        <f t="shared" ref="AI116" si="38">SUM(AI103:AL115)</f>
        <v>87729803</v>
      </c>
      <c r="AJ116" s="368"/>
      <c r="AK116" s="368"/>
      <c r="AL116" s="369"/>
      <c r="AM116" s="367">
        <f>SUM(AM103:AP115)</f>
        <v>55853733</v>
      </c>
      <c r="AN116" s="368"/>
      <c r="AO116" s="368"/>
      <c r="AP116" s="369"/>
      <c r="AQ116" s="372">
        <f t="shared" si="37"/>
        <v>0.63665631393245004</v>
      </c>
      <c r="AR116" s="373"/>
    </row>
    <row r="117" spans="1:44" ht="20.100000000000001" customHeight="1" x14ac:dyDescent="0.2">
      <c r="A117" s="320" t="s">
        <v>493</v>
      </c>
      <c r="B117" s="321"/>
      <c r="C117" s="341" t="s">
        <v>22</v>
      </c>
      <c r="D117" s="342"/>
      <c r="E117" s="342"/>
      <c r="F117" s="342"/>
      <c r="G117" s="342"/>
      <c r="H117" s="342"/>
      <c r="I117" s="342"/>
      <c r="J117" s="342"/>
      <c r="K117" s="342"/>
      <c r="L117" s="342"/>
      <c r="M117" s="342"/>
      <c r="N117" s="342"/>
      <c r="O117" s="342"/>
      <c r="P117" s="342"/>
      <c r="Q117" s="342"/>
      <c r="R117" s="342"/>
      <c r="S117" s="342"/>
      <c r="T117" s="342"/>
      <c r="U117" s="342"/>
      <c r="V117" s="342"/>
      <c r="W117" s="342"/>
      <c r="X117" s="342"/>
      <c r="Y117" s="342"/>
      <c r="Z117" s="342"/>
      <c r="AA117" s="342"/>
      <c r="AB117" s="343"/>
      <c r="AC117" s="460" t="s">
        <v>28</v>
      </c>
      <c r="AD117" s="461"/>
      <c r="AE117" s="327">
        <f>SUM('03'!AE151:AH151)</f>
        <v>11011560</v>
      </c>
      <c r="AF117" s="328"/>
      <c r="AG117" s="328"/>
      <c r="AH117" s="329"/>
      <c r="AI117" s="330">
        <f>SUM('03'!AI151:AL151,'04'!AI117:AL117)</f>
        <v>11111560</v>
      </c>
      <c r="AJ117" s="331"/>
      <c r="AK117" s="331"/>
      <c r="AL117" s="332"/>
      <c r="AM117" s="330">
        <f>SUM('03'!AM151:AP151)</f>
        <v>7322080</v>
      </c>
      <c r="AN117" s="331"/>
      <c r="AO117" s="331"/>
      <c r="AP117" s="332"/>
      <c r="AQ117" s="455">
        <f t="shared" si="37"/>
        <v>0.65896057799264907</v>
      </c>
      <c r="AR117" s="456"/>
    </row>
    <row r="118" spans="1:44" ht="30" customHeight="1" x14ac:dyDescent="0.2">
      <c r="A118" s="320" t="s">
        <v>494</v>
      </c>
      <c r="B118" s="321"/>
      <c r="C118" s="341" t="s">
        <v>425</v>
      </c>
      <c r="D118" s="342"/>
      <c r="E118" s="342"/>
      <c r="F118" s="342"/>
      <c r="G118" s="342"/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2"/>
      <c r="Z118" s="342"/>
      <c r="AA118" s="342"/>
      <c r="AB118" s="343"/>
      <c r="AC118" s="460" t="s">
        <v>29</v>
      </c>
      <c r="AD118" s="461"/>
      <c r="AE118" s="327">
        <f>SUM('03'!AE152:AH152,'04'!AE118:AH118)</f>
        <v>1576610</v>
      </c>
      <c r="AF118" s="328"/>
      <c r="AG118" s="328"/>
      <c r="AH118" s="329"/>
      <c r="AI118" s="330">
        <f>SUM('03'!AI152:AL152,'04'!AI118:AL118)</f>
        <v>1604041</v>
      </c>
      <c r="AJ118" s="331"/>
      <c r="AK118" s="331"/>
      <c r="AL118" s="332"/>
      <c r="AM118" s="330">
        <f>SUM('03'!AM152:AP152,'04'!AM118:AP118)</f>
        <v>1254628</v>
      </c>
      <c r="AN118" s="331"/>
      <c r="AO118" s="331"/>
      <c r="AP118" s="332"/>
      <c r="AQ118" s="455">
        <f t="shared" si="37"/>
        <v>0.78216703937118814</v>
      </c>
      <c r="AR118" s="456"/>
    </row>
    <row r="119" spans="1:44" ht="20.100000000000001" customHeight="1" x14ac:dyDescent="0.2">
      <c r="A119" s="320" t="s">
        <v>495</v>
      </c>
      <c r="B119" s="321"/>
      <c r="C119" s="382" t="s">
        <v>23</v>
      </c>
      <c r="D119" s="383"/>
      <c r="E119" s="383"/>
      <c r="F119" s="383"/>
      <c r="G119" s="383"/>
      <c r="H119" s="383"/>
      <c r="I119" s="383"/>
      <c r="J119" s="383"/>
      <c r="K119" s="383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  <c r="Z119" s="383"/>
      <c r="AA119" s="383"/>
      <c r="AB119" s="384"/>
      <c r="AC119" s="460" t="s">
        <v>30</v>
      </c>
      <c r="AD119" s="461"/>
      <c r="AE119" s="327">
        <f>SUM('03'!AE153:AH153,'04'!AE119:AH119)</f>
        <v>2601455</v>
      </c>
      <c r="AF119" s="328"/>
      <c r="AG119" s="328"/>
      <c r="AH119" s="329"/>
      <c r="AI119" s="330">
        <f>SUM('03'!AI153:AL153,'04'!AI119:AL119)</f>
        <v>3807617</v>
      </c>
      <c r="AJ119" s="331"/>
      <c r="AK119" s="331"/>
      <c r="AL119" s="332"/>
      <c r="AM119" s="330">
        <f>SUM('03'!AM153:AP153,'04'!AM119:AP119)</f>
        <v>2261731</v>
      </c>
      <c r="AN119" s="331"/>
      <c r="AO119" s="331"/>
      <c r="AP119" s="332"/>
      <c r="AQ119" s="455">
        <f t="shared" si="37"/>
        <v>0.5940017076297327</v>
      </c>
      <c r="AR119" s="456"/>
    </row>
    <row r="120" spans="1:44" ht="20.100000000000001" customHeight="1" x14ac:dyDescent="0.2">
      <c r="A120" s="347" t="s">
        <v>496</v>
      </c>
      <c r="B120" s="348"/>
      <c r="C120" s="349" t="s">
        <v>743</v>
      </c>
      <c r="D120" s="350"/>
      <c r="E120" s="350"/>
      <c r="F120" s="350"/>
      <c r="G120" s="350"/>
      <c r="H120" s="350"/>
      <c r="I120" s="350"/>
      <c r="J120" s="350"/>
      <c r="K120" s="350"/>
      <c r="L120" s="350"/>
      <c r="M120" s="350"/>
      <c r="N120" s="350"/>
      <c r="O120" s="350"/>
      <c r="P120" s="350"/>
      <c r="Q120" s="350"/>
      <c r="R120" s="350"/>
      <c r="S120" s="350"/>
      <c r="T120" s="350"/>
      <c r="U120" s="350"/>
      <c r="V120" s="350"/>
      <c r="W120" s="350"/>
      <c r="X120" s="350"/>
      <c r="Y120" s="350"/>
      <c r="Z120" s="350"/>
      <c r="AA120" s="350"/>
      <c r="AB120" s="351"/>
      <c r="AC120" s="469" t="s">
        <v>31</v>
      </c>
      <c r="AD120" s="470"/>
      <c r="AE120" s="367">
        <f>SUM(AE117:AH119)</f>
        <v>15189625</v>
      </c>
      <c r="AF120" s="368"/>
      <c r="AG120" s="368"/>
      <c r="AH120" s="369"/>
      <c r="AI120" s="367">
        <f t="shared" ref="AI120" si="39">SUM(AI117:AL119)</f>
        <v>16523218</v>
      </c>
      <c r="AJ120" s="368"/>
      <c r="AK120" s="368"/>
      <c r="AL120" s="369"/>
      <c r="AM120" s="367">
        <f t="shared" ref="AM120" si="40">SUM(AM117:AP119)</f>
        <v>10838439</v>
      </c>
      <c r="AN120" s="368"/>
      <c r="AO120" s="368"/>
      <c r="AP120" s="369"/>
      <c r="AQ120" s="372">
        <f t="shared" si="37"/>
        <v>0.6559520669641955</v>
      </c>
      <c r="AR120" s="373"/>
    </row>
    <row r="121" spans="1:44" ht="20.100000000000001" customHeight="1" x14ac:dyDescent="0.2">
      <c r="A121" s="347" t="s">
        <v>497</v>
      </c>
      <c r="B121" s="348"/>
      <c r="C121" s="466" t="s">
        <v>744</v>
      </c>
      <c r="D121" s="467"/>
      <c r="E121" s="467"/>
      <c r="F121" s="467"/>
      <c r="G121" s="467"/>
      <c r="H121" s="467"/>
      <c r="I121" s="467"/>
      <c r="J121" s="467"/>
      <c r="K121" s="467"/>
      <c r="L121" s="467"/>
      <c r="M121" s="467"/>
      <c r="N121" s="467"/>
      <c r="O121" s="467"/>
      <c r="P121" s="467"/>
      <c r="Q121" s="467"/>
      <c r="R121" s="467"/>
      <c r="S121" s="467"/>
      <c r="T121" s="467"/>
      <c r="U121" s="467"/>
      <c r="V121" s="467"/>
      <c r="W121" s="467"/>
      <c r="X121" s="467"/>
      <c r="Y121" s="467"/>
      <c r="Z121" s="467"/>
      <c r="AA121" s="467"/>
      <c r="AB121" s="468"/>
      <c r="AC121" s="471" t="s">
        <v>32</v>
      </c>
      <c r="AD121" s="472"/>
      <c r="AE121" s="361">
        <f>SUM(AE116,AE120)</f>
        <v>103404849</v>
      </c>
      <c r="AF121" s="362"/>
      <c r="AG121" s="362"/>
      <c r="AH121" s="363"/>
      <c r="AI121" s="361">
        <f t="shared" ref="AI121" si="41">AI116+AI120</f>
        <v>104253021</v>
      </c>
      <c r="AJ121" s="362"/>
      <c r="AK121" s="362"/>
      <c r="AL121" s="363"/>
      <c r="AM121" s="361">
        <f>SUM(AM116,AM120)</f>
        <v>66692172</v>
      </c>
      <c r="AN121" s="362"/>
      <c r="AO121" s="362"/>
      <c r="AP121" s="363"/>
      <c r="AQ121" s="372">
        <f t="shared" si="37"/>
        <v>0.63971452683371166</v>
      </c>
      <c r="AR121" s="373"/>
    </row>
    <row r="122" spans="1:44" s="2" customFormat="1" ht="28.5" customHeight="1" x14ac:dyDescent="0.2">
      <c r="A122" s="347" t="s">
        <v>498</v>
      </c>
      <c r="B122" s="348"/>
      <c r="C122" s="349" t="s">
        <v>24</v>
      </c>
      <c r="D122" s="350"/>
      <c r="E122" s="350"/>
      <c r="F122" s="350"/>
      <c r="G122" s="350"/>
      <c r="H122" s="350"/>
      <c r="I122" s="350"/>
      <c r="J122" s="350"/>
      <c r="K122" s="350"/>
      <c r="L122" s="350"/>
      <c r="M122" s="350"/>
      <c r="N122" s="350"/>
      <c r="O122" s="350"/>
      <c r="P122" s="350"/>
      <c r="Q122" s="350"/>
      <c r="R122" s="350"/>
      <c r="S122" s="350"/>
      <c r="T122" s="350"/>
      <c r="U122" s="350"/>
      <c r="V122" s="350"/>
      <c r="W122" s="350"/>
      <c r="X122" s="350"/>
      <c r="Y122" s="350"/>
      <c r="Z122" s="350"/>
      <c r="AA122" s="350"/>
      <c r="AB122" s="351"/>
      <c r="AC122" s="471" t="s">
        <v>52</v>
      </c>
      <c r="AD122" s="472"/>
      <c r="AE122" s="361">
        <f>SUM('03'!AE156:AH156,'04'!AE122:AH122)</f>
        <v>13883029</v>
      </c>
      <c r="AF122" s="362"/>
      <c r="AG122" s="362"/>
      <c r="AH122" s="363"/>
      <c r="AI122" s="361">
        <f>SUM('03'!AI156:AL156,'04'!AI122:AL122)</f>
        <v>14248521</v>
      </c>
      <c r="AJ122" s="362"/>
      <c r="AK122" s="362"/>
      <c r="AL122" s="363"/>
      <c r="AM122" s="361">
        <f>SUM('03'!AM156:AP156,'04'!AM122:AP122)</f>
        <v>8161538</v>
      </c>
      <c r="AN122" s="362"/>
      <c r="AO122" s="362"/>
      <c r="AP122" s="363"/>
      <c r="AQ122" s="372">
        <f t="shared" si="37"/>
        <v>0.5727989592744398</v>
      </c>
      <c r="AR122" s="373"/>
    </row>
    <row r="123" spans="1:44" ht="20.100000000000001" customHeight="1" x14ac:dyDescent="0.2">
      <c r="A123" s="320" t="s">
        <v>499</v>
      </c>
      <c r="B123" s="321"/>
      <c r="C123" s="341" t="s">
        <v>63</v>
      </c>
      <c r="D123" s="342"/>
      <c r="E123" s="342"/>
      <c r="F123" s="342"/>
      <c r="G123" s="342"/>
      <c r="H123" s="342"/>
      <c r="I123" s="342"/>
      <c r="J123" s="342"/>
      <c r="K123" s="342"/>
      <c r="L123" s="342"/>
      <c r="M123" s="342"/>
      <c r="N123" s="342"/>
      <c r="O123" s="342"/>
      <c r="P123" s="342"/>
      <c r="Q123" s="342"/>
      <c r="R123" s="342"/>
      <c r="S123" s="342"/>
      <c r="T123" s="342"/>
      <c r="U123" s="342"/>
      <c r="V123" s="342"/>
      <c r="W123" s="342"/>
      <c r="X123" s="342"/>
      <c r="Y123" s="342"/>
      <c r="Z123" s="342"/>
      <c r="AA123" s="342"/>
      <c r="AB123" s="343"/>
      <c r="AC123" s="460" t="s">
        <v>82</v>
      </c>
      <c r="AD123" s="461"/>
      <c r="AE123" s="327">
        <f>SUM('03'!AE157:AH157,'04'!AE123:AH123)</f>
        <v>673615</v>
      </c>
      <c r="AF123" s="328"/>
      <c r="AG123" s="328"/>
      <c r="AH123" s="329"/>
      <c r="AI123" s="330">
        <f>SUM('03'!AI157:AL157,'04'!AI123:AL123)</f>
        <v>657115</v>
      </c>
      <c r="AJ123" s="331"/>
      <c r="AK123" s="331"/>
      <c r="AL123" s="332"/>
      <c r="AM123" s="330">
        <f>SUM('03'!AM157:AP157,'04'!AM123:AP123)</f>
        <v>92037</v>
      </c>
      <c r="AN123" s="331"/>
      <c r="AO123" s="331"/>
      <c r="AP123" s="332"/>
      <c r="AQ123" s="455">
        <f t="shared" si="37"/>
        <v>0.14006224176894455</v>
      </c>
      <c r="AR123" s="456"/>
    </row>
    <row r="124" spans="1:44" ht="20.100000000000001" customHeight="1" x14ac:dyDescent="0.2">
      <c r="A124" s="320" t="s">
        <v>500</v>
      </c>
      <c r="B124" s="321"/>
      <c r="C124" s="341" t="s">
        <v>64</v>
      </c>
      <c r="D124" s="342"/>
      <c r="E124" s="342"/>
      <c r="F124" s="342"/>
      <c r="G124" s="342"/>
      <c r="H124" s="342"/>
      <c r="I124" s="342"/>
      <c r="J124" s="342"/>
      <c r="K124" s="342"/>
      <c r="L124" s="342"/>
      <c r="M124" s="342"/>
      <c r="N124" s="342"/>
      <c r="O124" s="342"/>
      <c r="P124" s="342"/>
      <c r="Q124" s="342"/>
      <c r="R124" s="342"/>
      <c r="S124" s="342"/>
      <c r="T124" s="342"/>
      <c r="U124" s="342"/>
      <c r="V124" s="342"/>
      <c r="W124" s="342"/>
      <c r="X124" s="342"/>
      <c r="Y124" s="342"/>
      <c r="Z124" s="342"/>
      <c r="AA124" s="342"/>
      <c r="AB124" s="343"/>
      <c r="AC124" s="460" t="s">
        <v>83</v>
      </c>
      <c r="AD124" s="461"/>
      <c r="AE124" s="327">
        <f>SUM('03'!AE158:AH158,'04'!AE124:AH124)</f>
        <v>20700493</v>
      </c>
      <c r="AF124" s="328"/>
      <c r="AG124" s="328"/>
      <c r="AH124" s="329"/>
      <c r="AI124" s="330">
        <f>SUM('03'!AI158:AL158,'04'!AI124:AL124)</f>
        <v>27816905</v>
      </c>
      <c r="AJ124" s="331"/>
      <c r="AK124" s="331"/>
      <c r="AL124" s="332"/>
      <c r="AM124" s="330">
        <f>SUM('03'!AM158:AP158,'04'!AM124:AP124)</f>
        <v>18200302</v>
      </c>
      <c r="AN124" s="331"/>
      <c r="AO124" s="331"/>
      <c r="AP124" s="332"/>
      <c r="AQ124" s="455">
        <f t="shared" si="37"/>
        <v>0.65428925324366605</v>
      </c>
      <c r="AR124" s="456"/>
    </row>
    <row r="125" spans="1:44" ht="20.100000000000001" customHeight="1" x14ac:dyDescent="0.2">
      <c r="A125" s="320" t="s">
        <v>501</v>
      </c>
      <c r="B125" s="321"/>
      <c r="C125" s="341" t="s">
        <v>65</v>
      </c>
      <c r="D125" s="342"/>
      <c r="E125" s="342"/>
      <c r="F125" s="342"/>
      <c r="G125" s="342"/>
      <c r="H125" s="342"/>
      <c r="I125" s="342"/>
      <c r="J125" s="342"/>
      <c r="K125" s="342"/>
      <c r="L125" s="342"/>
      <c r="M125" s="342"/>
      <c r="N125" s="342"/>
      <c r="O125" s="342"/>
      <c r="P125" s="342"/>
      <c r="Q125" s="342"/>
      <c r="R125" s="342"/>
      <c r="S125" s="342"/>
      <c r="T125" s="342"/>
      <c r="U125" s="342"/>
      <c r="V125" s="342"/>
      <c r="W125" s="342"/>
      <c r="X125" s="342"/>
      <c r="Y125" s="342"/>
      <c r="Z125" s="342"/>
      <c r="AA125" s="342"/>
      <c r="AB125" s="343"/>
      <c r="AC125" s="460" t="s">
        <v>84</v>
      </c>
      <c r="AD125" s="461"/>
      <c r="AE125" s="327">
        <v>0</v>
      </c>
      <c r="AF125" s="328"/>
      <c r="AG125" s="328"/>
      <c r="AH125" s="329"/>
      <c r="AI125" s="330">
        <v>0</v>
      </c>
      <c r="AJ125" s="331"/>
      <c r="AK125" s="331"/>
      <c r="AL125" s="332"/>
      <c r="AM125" s="330">
        <v>0</v>
      </c>
      <c r="AN125" s="331"/>
      <c r="AO125" s="331"/>
      <c r="AP125" s="332"/>
      <c r="AQ125" s="455" t="str">
        <f t="shared" si="37"/>
        <v>n.é.</v>
      </c>
      <c r="AR125" s="456"/>
    </row>
    <row r="126" spans="1:44" ht="20.100000000000001" customHeight="1" x14ac:dyDescent="0.2">
      <c r="A126" s="347" t="s">
        <v>502</v>
      </c>
      <c r="B126" s="348"/>
      <c r="C126" s="349" t="s">
        <v>745</v>
      </c>
      <c r="D126" s="350"/>
      <c r="E126" s="350"/>
      <c r="F126" s="350"/>
      <c r="G126" s="350"/>
      <c r="H126" s="350"/>
      <c r="I126" s="350"/>
      <c r="J126" s="350"/>
      <c r="K126" s="350"/>
      <c r="L126" s="350"/>
      <c r="M126" s="350"/>
      <c r="N126" s="350"/>
      <c r="O126" s="350"/>
      <c r="P126" s="350"/>
      <c r="Q126" s="350"/>
      <c r="R126" s="350"/>
      <c r="S126" s="350"/>
      <c r="T126" s="350"/>
      <c r="U126" s="350"/>
      <c r="V126" s="350"/>
      <c r="W126" s="350"/>
      <c r="X126" s="350"/>
      <c r="Y126" s="350"/>
      <c r="Z126" s="350"/>
      <c r="AA126" s="350"/>
      <c r="AB126" s="351"/>
      <c r="AC126" s="473" t="s">
        <v>92</v>
      </c>
      <c r="AD126" s="474"/>
      <c r="AE126" s="354">
        <f>SUM(AE123:AH125)</f>
        <v>21374108</v>
      </c>
      <c r="AF126" s="355"/>
      <c r="AG126" s="355"/>
      <c r="AH126" s="356"/>
      <c r="AI126" s="354">
        <f t="shared" ref="AI126" si="42">SUM(AI123:AL125)</f>
        <v>28474020</v>
      </c>
      <c r="AJ126" s="355"/>
      <c r="AK126" s="355"/>
      <c r="AL126" s="356"/>
      <c r="AM126" s="354">
        <f t="shared" ref="AM126" si="43">SUM(AM123:AP125)</f>
        <v>18292339</v>
      </c>
      <c r="AN126" s="355"/>
      <c r="AO126" s="355"/>
      <c r="AP126" s="356"/>
      <c r="AQ126" s="372">
        <f t="shared" si="37"/>
        <v>0.64242207457886169</v>
      </c>
      <c r="AR126" s="373"/>
    </row>
    <row r="127" spans="1:44" ht="20.100000000000001" customHeight="1" x14ac:dyDescent="0.2">
      <c r="A127" s="320" t="s">
        <v>503</v>
      </c>
      <c r="B127" s="321"/>
      <c r="C127" s="341" t="s">
        <v>66</v>
      </c>
      <c r="D127" s="342"/>
      <c r="E127" s="342"/>
      <c r="F127" s="342"/>
      <c r="G127" s="342"/>
      <c r="H127" s="342"/>
      <c r="I127" s="342"/>
      <c r="J127" s="342"/>
      <c r="K127" s="342"/>
      <c r="L127" s="342"/>
      <c r="M127" s="342"/>
      <c r="N127" s="342"/>
      <c r="O127" s="342"/>
      <c r="P127" s="342"/>
      <c r="Q127" s="342"/>
      <c r="R127" s="342"/>
      <c r="S127" s="342"/>
      <c r="T127" s="342"/>
      <c r="U127" s="342"/>
      <c r="V127" s="342"/>
      <c r="W127" s="342"/>
      <c r="X127" s="342"/>
      <c r="Y127" s="342"/>
      <c r="Z127" s="342"/>
      <c r="AA127" s="342"/>
      <c r="AB127" s="343"/>
      <c r="AC127" s="460" t="s">
        <v>85</v>
      </c>
      <c r="AD127" s="461"/>
      <c r="AE127" s="327">
        <f>SUM('03'!AE161:AH161,'04'!AE127:AH127)</f>
        <v>1839779</v>
      </c>
      <c r="AF127" s="328"/>
      <c r="AG127" s="328"/>
      <c r="AH127" s="329"/>
      <c r="AI127" s="330">
        <f>SUM('03'!AI161:AL161,'04'!AI127:AL127)</f>
        <v>1927861</v>
      </c>
      <c r="AJ127" s="331"/>
      <c r="AK127" s="331"/>
      <c r="AL127" s="332"/>
      <c r="AM127" s="330">
        <f>SUM('03'!AM161:AP161,'04'!AM127:AP127)</f>
        <v>1110844</v>
      </c>
      <c r="AN127" s="331"/>
      <c r="AO127" s="331"/>
      <c r="AP127" s="332"/>
      <c r="AQ127" s="455">
        <f t="shared" si="37"/>
        <v>0.57620544219733683</v>
      </c>
      <c r="AR127" s="456"/>
    </row>
    <row r="128" spans="1:44" ht="20.100000000000001" customHeight="1" x14ac:dyDescent="0.2">
      <c r="A128" s="320" t="s">
        <v>504</v>
      </c>
      <c r="B128" s="321"/>
      <c r="C128" s="341" t="s">
        <v>67</v>
      </c>
      <c r="D128" s="342"/>
      <c r="E128" s="342"/>
      <c r="F128" s="342"/>
      <c r="G128" s="342"/>
      <c r="H128" s="342"/>
      <c r="I128" s="342"/>
      <c r="J128" s="342"/>
      <c r="K128" s="342"/>
      <c r="L128" s="342"/>
      <c r="M128" s="342"/>
      <c r="N128" s="342"/>
      <c r="O128" s="342"/>
      <c r="P128" s="342"/>
      <c r="Q128" s="342"/>
      <c r="R128" s="342"/>
      <c r="S128" s="342"/>
      <c r="T128" s="342"/>
      <c r="U128" s="342"/>
      <c r="V128" s="342"/>
      <c r="W128" s="342"/>
      <c r="X128" s="342"/>
      <c r="Y128" s="342"/>
      <c r="Z128" s="342"/>
      <c r="AA128" s="342"/>
      <c r="AB128" s="343"/>
      <c r="AC128" s="460" t="s">
        <v>86</v>
      </c>
      <c r="AD128" s="461"/>
      <c r="AE128" s="327">
        <f>SUM('03'!AE162:AH162,'04'!AE128:AH128)</f>
        <v>479054</v>
      </c>
      <c r="AF128" s="328"/>
      <c r="AG128" s="328"/>
      <c r="AH128" s="329"/>
      <c r="AI128" s="330">
        <f>SUM('03'!AI162:AL162,'04'!AI128:AL128)</f>
        <v>479054</v>
      </c>
      <c r="AJ128" s="331"/>
      <c r="AK128" s="331"/>
      <c r="AL128" s="332"/>
      <c r="AM128" s="330">
        <f>SUM('03'!AM162:AP162,'04'!AM128:AP128)</f>
        <v>321022</v>
      </c>
      <c r="AN128" s="331"/>
      <c r="AO128" s="331"/>
      <c r="AP128" s="332"/>
      <c r="AQ128" s="455">
        <f t="shared" si="37"/>
        <v>0.67011652131074995</v>
      </c>
      <c r="AR128" s="456"/>
    </row>
    <row r="129" spans="1:44" ht="20.100000000000001" customHeight="1" x14ac:dyDescent="0.2">
      <c r="A129" s="347" t="s">
        <v>505</v>
      </c>
      <c r="B129" s="348"/>
      <c r="C129" s="349" t="s">
        <v>746</v>
      </c>
      <c r="D129" s="350"/>
      <c r="E129" s="350"/>
      <c r="F129" s="350"/>
      <c r="G129" s="350"/>
      <c r="H129" s="350"/>
      <c r="I129" s="350"/>
      <c r="J129" s="350"/>
      <c r="K129" s="350"/>
      <c r="L129" s="350"/>
      <c r="M129" s="350"/>
      <c r="N129" s="350"/>
      <c r="O129" s="350"/>
      <c r="P129" s="350"/>
      <c r="Q129" s="350"/>
      <c r="R129" s="350"/>
      <c r="S129" s="350"/>
      <c r="T129" s="350"/>
      <c r="U129" s="350"/>
      <c r="V129" s="350"/>
      <c r="W129" s="350"/>
      <c r="X129" s="350"/>
      <c r="Y129" s="350"/>
      <c r="Z129" s="350"/>
      <c r="AA129" s="350"/>
      <c r="AB129" s="351"/>
      <c r="AC129" s="473" t="s">
        <v>93</v>
      </c>
      <c r="AD129" s="474"/>
      <c r="AE129" s="354">
        <f>SUM(AE127:AH128)</f>
        <v>2318833</v>
      </c>
      <c r="AF129" s="355"/>
      <c r="AG129" s="355"/>
      <c r="AH129" s="356"/>
      <c r="AI129" s="354">
        <f t="shared" ref="AI129" si="44">SUM(AI127:AL128)</f>
        <v>2406915</v>
      </c>
      <c r="AJ129" s="355"/>
      <c r="AK129" s="355"/>
      <c r="AL129" s="356"/>
      <c r="AM129" s="354">
        <f t="shared" ref="AM129" si="45">SUM(AM127:AP128)</f>
        <v>1431866</v>
      </c>
      <c r="AN129" s="355"/>
      <c r="AO129" s="355"/>
      <c r="AP129" s="356"/>
      <c r="AQ129" s="372">
        <f t="shared" si="37"/>
        <v>0.59489678696588788</v>
      </c>
      <c r="AR129" s="373"/>
    </row>
    <row r="130" spans="1:44" ht="20.100000000000001" customHeight="1" x14ac:dyDescent="0.2">
      <c r="A130" s="320" t="s">
        <v>506</v>
      </c>
      <c r="B130" s="321"/>
      <c r="C130" s="341" t="s">
        <v>930</v>
      </c>
      <c r="D130" s="342"/>
      <c r="E130" s="342"/>
      <c r="F130" s="342"/>
      <c r="G130" s="342"/>
      <c r="H130" s="342"/>
      <c r="I130" s="342"/>
      <c r="J130" s="342"/>
      <c r="K130" s="342"/>
      <c r="L130" s="342"/>
      <c r="M130" s="342"/>
      <c r="N130" s="342"/>
      <c r="O130" s="342"/>
      <c r="P130" s="342"/>
      <c r="Q130" s="342"/>
      <c r="R130" s="342"/>
      <c r="S130" s="342"/>
      <c r="T130" s="342"/>
      <c r="U130" s="342"/>
      <c r="V130" s="342"/>
      <c r="W130" s="272"/>
      <c r="X130" s="272"/>
      <c r="Y130" s="272"/>
      <c r="Z130" s="272"/>
      <c r="AA130" s="272"/>
      <c r="AB130" s="273"/>
      <c r="AC130" s="460" t="s">
        <v>934</v>
      </c>
      <c r="AD130" s="475"/>
      <c r="AE130" s="476">
        <f>SUM('03'!AE164:AH164,'04'!AE130:AH130)</f>
        <v>14263584</v>
      </c>
      <c r="AF130" s="477"/>
      <c r="AG130" s="477"/>
      <c r="AH130" s="478"/>
      <c r="AI130" s="476">
        <f>SUM('03'!AI164:AL164,'04'!AI130:AL130)</f>
        <v>13928129</v>
      </c>
      <c r="AJ130" s="477"/>
      <c r="AK130" s="477"/>
      <c r="AL130" s="478"/>
      <c r="AM130" s="476">
        <f>SUM('03'!AM164:AP164,'04'!AM130:AP130)</f>
        <v>8897831</v>
      </c>
      <c r="AN130" s="477"/>
      <c r="AO130" s="477"/>
      <c r="AP130" s="478"/>
      <c r="AQ130" s="455">
        <f t="shared" ref="AQ130:AQ133" si="46">IF(AI130&gt;0,AM130/AI130,"n.é.")</f>
        <v>0.63883892804266817</v>
      </c>
      <c r="AR130" s="456"/>
    </row>
    <row r="131" spans="1:44" ht="20.100000000000001" customHeight="1" x14ac:dyDescent="0.2">
      <c r="A131" s="320" t="s">
        <v>607</v>
      </c>
      <c r="B131" s="321"/>
      <c r="C131" s="341" t="s">
        <v>931</v>
      </c>
      <c r="D131" s="342"/>
      <c r="E131" s="342"/>
      <c r="F131" s="342"/>
      <c r="G131" s="342"/>
      <c r="H131" s="342"/>
      <c r="I131" s="342"/>
      <c r="J131" s="342"/>
      <c r="K131" s="342"/>
      <c r="L131" s="342"/>
      <c r="M131" s="342"/>
      <c r="N131" s="342"/>
      <c r="O131" s="342"/>
      <c r="P131" s="342"/>
      <c r="Q131" s="342"/>
      <c r="R131" s="342"/>
      <c r="S131" s="342"/>
      <c r="T131" s="342"/>
      <c r="U131" s="342"/>
      <c r="V131" s="342"/>
      <c r="W131" s="272"/>
      <c r="X131" s="272"/>
      <c r="Y131" s="272"/>
      <c r="Z131" s="272"/>
      <c r="AA131" s="272"/>
      <c r="AB131" s="273"/>
      <c r="AC131" s="460" t="s">
        <v>935</v>
      </c>
      <c r="AD131" s="475"/>
      <c r="AE131" s="476">
        <f>SUM('03'!AE165:AH165,'04'!AE131:AH131)</f>
        <v>2788245</v>
      </c>
      <c r="AF131" s="477"/>
      <c r="AG131" s="477"/>
      <c r="AH131" s="478"/>
      <c r="AI131" s="476">
        <f>SUM('03'!AI165:AL165,'04'!AI131:AL131)</f>
        <v>3949024</v>
      </c>
      <c r="AJ131" s="477"/>
      <c r="AK131" s="477"/>
      <c r="AL131" s="478"/>
      <c r="AM131" s="476">
        <f>SUM('03'!AM165:AP165,'04'!AM131:AP131)</f>
        <v>2741838</v>
      </c>
      <c r="AN131" s="477"/>
      <c r="AO131" s="477"/>
      <c r="AP131" s="478"/>
      <c r="AQ131" s="455">
        <f t="shared" si="46"/>
        <v>0.69430775806882916</v>
      </c>
      <c r="AR131" s="456"/>
    </row>
    <row r="132" spans="1:44" ht="20.100000000000001" customHeight="1" x14ac:dyDescent="0.2">
      <c r="A132" s="320" t="s">
        <v>608</v>
      </c>
      <c r="B132" s="321"/>
      <c r="C132" s="341" t="s">
        <v>932</v>
      </c>
      <c r="D132" s="342"/>
      <c r="E132" s="342"/>
      <c r="F132" s="342"/>
      <c r="G132" s="342"/>
      <c r="H132" s="342"/>
      <c r="I132" s="342"/>
      <c r="J132" s="342"/>
      <c r="K132" s="342"/>
      <c r="L132" s="342"/>
      <c r="M132" s="342"/>
      <c r="N132" s="342"/>
      <c r="O132" s="342"/>
      <c r="P132" s="342"/>
      <c r="Q132" s="342"/>
      <c r="R132" s="342"/>
      <c r="S132" s="342"/>
      <c r="T132" s="342"/>
      <c r="U132" s="342"/>
      <c r="V132" s="342"/>
      <c r="W132" s="272"/>
      <c r="X132" s="272"/>
      <c r="Y132" s="272"/>
      <c r="Z132" s="272"/>
      <c r="AA132" s="272"/>
      <c r="AB132" s="273"/>
      <c r="AC132" s="460" t="s">
        <v>936</v>
      </c>
      <c r="AD132" s="475"/>
      <c r="AE132" s="476">
        <v>0</v>
      </c>
      <c r="AF132" s="477"/>
      <c r="AG132" s="477"/>
      <c r="AH132" s="478"/>
      <c r="AI132" s="476">
        <f>SUM('03'!AI166:AL166,'04'!AI132:AL132)</f>
        <v>0</v>
      </c>
      <c r="AJ132" s="477"/>
      <c r="AK132" s="477"/>
      <c r="AL132" s="478"/>
      <c r="AM132" s="476">
        <v>0</v>
      </c>
      <c r="AN132" s="477"/>
      <c r="AO132" s="477"/>
      <c r="AP132" s="478"/>
      <c r="AQ132" s="455" t="str">
        <f t="shared" si="46"/>
        <v>n.é.</v>
      </c>
      <c r="AR132" s="456"/>
    </row>
    <row r="133" spans="1:44" ht="20.100000000000001" customHeight="1" x14ac:dyDescent="0.2">
      <c r="A133" s="320" t="s">
        <v>609</v>
      </c>
      <c r="B133" s="321"/>
      <c r="C133" s="341" t="s">
        <v>933</v>
      </c>
      <c r="D133" s="342"/>
      <c r="E133" s="342"/>
      <c r="F133" s="342"/>
      <c r="G133" s="342"/>
      <c r="H133" s="342"/>
      <c r="I133" s="342"/>
      <c r="J133" s="342"/>
      <c r="K133" s="342"/>
      <c r="L133" s="342"/>
      <c r="M133" s="342"/>
      <c r="N133" s="342"/>
      <c r="O133" s="342"/>
      <c r="P133" s="342"/>
      <c r="Q133" s="342"/>
      <c r="R133" s="342"/>
      <c r="S133" s="342"/>
      <c r="T133" s="342"/>
      <c r="U133" s="342"/>
      <c r="V133" s="342"/>
      <c r="W133" s="272"/>
      <c r="X133" s="272"/>
      <c r="Y133" s="272"/>
      <c r="Z133" s="272"/>
      <c r="AA133" s="272"/>
      <c r="AB133" s="273"/>
      <c r="AC133" s="460" t="s">
        <v>937</v>
      </c>
      <c r="AD133" s="475"/>
      <c r="AE133" s="476">
        <f>SUM('03'!AE167:AH167,'04'!AE133:AH133)</f>
        <v>278241</v>
      </c>
      <c r="AF133" s="477"/>
      <c r="AG133" s="477"/>
      <c r="AH133" s="478"/>
      <c r="AI133" s="476">
        <f>SUM('03'!AI167:AL167,'04'!AI133:AL133)</f>
        <v>378241</v>
      </c>
      <c r="AJ133" s="477"/>
      <c r="AK133" s="477"/>
      <c r="AL133" s="478"/>
      <c r="AM133" s="476">
        <f>SUM('03'!AM167:AP167,'04'!AM133:AP133)</f>
        <v>112175</v>
      </c>
      <c r="AN133" s="477"/>
      <c r="AO133" s="477"/>
      <c r="AP133" s="478"/>
      <c r="AQ133" s="455">
        <f t="shared" si="46"/>
        <v>0.29657017615752918</v>
      </c>
      <c r="AR133" s="456"/>
    </row>
    <row r="134" spans="1:44" ht="20.100000000000001" customHeight="1" x14ac:dyDescent="0.2">
      <c r="A134" s="347" t="s">
        <v>610</v>
      </c>
      <c r="B134" s="348"/>
      <c r="C134" s="341" t="s">
        <v>68</v>
      </c>
      <c r="D134" s="342"/>
      <c r="E134" s="342"/>
      <c r="F134" s="342"/>
      <c r="G134" s="342"/>
      <c r="H134" s="342"/>
      <c r="I134" s="342"/>
      <c r="J134" s="342"/>
      <c r="K134" s="342"/>
      <c r="L134" s="342"/>
      <c r="M134" s="342"/>
      <c r="N134" s="342"/>
      <c r="O134" s="342"/>
      <c r="P134" s="342"/>
      <c r="Q134" s="342"/>
      <c r="R134" s="342"/>
      <c r="S134" s="342"/>
      <c r="T134" s="342"/>
      <c r="U134" s="342"/>
      <c r="V134" s="342"/>
      <c r="W134" s="342"/>
      <c r="X134" s="342"/>
      <c r="Y134" s="342"/>
      <c r="Z134" s="342"/>
      <c r="AA134" s="342"/>
      <c r="AB134" s="343"/>
      <c r="AC134" s="473" t="s">
        <v>87</v>
      </c>
      <c r="AD134" s="474"/>
      <c r="AE134" s="327">
        <f>SUM('03'!AE168:AH168,'04'!AE134:AH134)</f>
        <v>17330070</v>
      </c>
      <c r="AF134" s="328"/>
      <c r="AG134" s="328"/>
      <c r="AH134" s="329"/>
      <c r="AI134" s="330">
        <f>SUM(AI130:AL133)</f>
        <v>18255394</v>
      </c>
      <c r="AJ134" s="331"/>
      <c r="AK134" s="331"/>
      <c r="AL134" s="332"/>
      <c r="AM134" s="330">
        <f>SUM(AM130:AP133)</f>
        <v>11751844</v>
      </c>
      <c r="AN134" s="331"/>
      <c r="AO134" s="331"/>
      <c r="AP134" s="332"/>
      <c r="AQ134" s="455">
        <f t="shared" si="37"/>
        <v>0.64374639079277063</v>
      </c>
      <c r="AR134" s="456"/>
    </row>
    <row r="135" spans="1:44" ht="20.100000000000001" customHeight="1" x14ac:dyDescent="0.2">
      <c r="A135" s="320" t="s">
        <v>611</v>
      </c>
      <c r="B135" s="321"/>
      <c r="C135" s="341" t="s">
        <v>69</v>
      </c>
      <c r="D135" s="342"/>
      <c r="E135" s="342"/>
      <c r="F135" s="342"/>
      <c r="G135" s="342"/>
      <c r="H135" s="342"/>
      <c r="I135" s="342"/>
      <c r="J135" s="342"/>
      <c r="K135" s="342"/>
      <c r="L135" s="342"/>
      <c r="M135" s="342"/>
      <c r="N135" s="342"/>
      <c r="O135" s="342"/>
      <c r="P135" s="342"/>
      <c r="Q135" s="342"/>
      <c r="R135" s="342"/>
      <c r="S135" s="342"/>
      <c r="T135" s="342"/>
      <c r="U135" s="342"/>
      <c r="V135" s="342"/>
      <c r="W135" s="342"/>
      <c r="X135" s="342"/>
      <c r="Y135" s="342"/>
      <c r="Z135" s="342"/>
      <c r="AA135" s="342"/>
      <c r="AB135" s="343"/>
      <c r="AC135" s="460" t="s">
        <v>88</v>
      </c>
      <c r="AD135" s="461"/>
      <c r="AE135" s="327">
        <f>SUM('03'!AE169:AH169,'04'!AE135:AH135)</f>
        <v>7360928</v>
      </c>
      <c r="AF135" s="328"/>
      <c r="AG135" s="328"/>
      <c r="AH135" s="329"/>
      <c r="AI135" s="330">
        <f>SUM('03'!AI169:AL169,'04'!AI135:AL135)</f>
        <v>9156318</v>
      </c>
      <c r="AJ135" s="331"/>
      <c r="AK135" s="331"/>
      <c r="AL135" s="332"/>
      <c r="AM135" s="330">
        <f>SUM('03'!AM169:AP169,'04'!AM135:AP135)</f>
        <v>6229205</v>
      </c>
      <c r="AN135" s="331"/>
      <c r="AO135" s="331"/>
      <c r="AP135" s="332"/>
      <c r="AQ135" s="455">
        <f t="shared" si="37"/>
        <v>0.68031767791376407</v>
      </c>
      <c r="AR135" s="456"/>
    </row>
    <row r="136" spans="1:44" ht="20.100000000000001" customHeight="1" x14ac:dyDescent="0.2">
      <c r="A136" s="320" t="s">
        <v>612</v>
      </c>
      <c r="B136" s="321"/>
      <c r="C136" s="341" t="s">
        <v>70</v>
      </c>
      <c r="D136" s="342"/>
      <c r="E136" s="342"/>
      <c r="F136" s="342"/>
      <c r="G136" s="342"/>
      <c r="H136" s="342"/>
      <c r="I136" s="342"/>
      <c r="J136" s="342"/>
      <c r="K136" s="342"/>
      <c r="L136" s="342"/>
      <c r="M136" s="342"/>
      <c r="N136" s="342"/>
      <c r="O136" s="342"/>
      <c r="P136" s="342"/>
      <c r="Q136" s="342"/>
      <c r="R136" s="342"/>
      <c r="S136" s="342"/>
      <c r="T136" s="342"/>
      <c r="U136" s="342"/>
      <c r="V136" s="342"/>
      <c r="W136" s="342"/>
      <c r="X136" s="342"/>
      <c r="Y136" s="342"/>
      <c r="Z136" s="342"/>
      <c r="AA136" s="342"/>
      <c r="AB136" s="343"/>
      <c r="AC136" s="460" t="s">
        <v>89</v>
      </c>
      <c r="AD136" s="461"/>
      <c r="AE136" s="327">
        <f>SUM('03'!AE170:AH170,'04'!AE136:AH136)</f>
        <v>9696</v>
      </c>
      <c r="AF136" s="328"/>
      <c r="AG136" s="328"/>
      <c r="AH136" s="329"/>
      <c r="AI136" s="330">
        <f>SUM('03'!AI170:AL170,'04'!AI136:AL136)</f>
        <v>30120</v>
      </c>
      <c r="AJ136" s="331"/>
      <c r="AK136" s="331"/>
      <c r="AL136" s="332"/>
      <c r="AM136" s="330">
        <f>SUM('03'!AM170:AP170,'04'!AM136:AP136)</f>
        <v>26340</v>
      </c>
      <c r="AN136" s="331"/>
      <c r="AO136" s="331"/>
      <c r="AP136" s="332"/>
      <c r="AQ136" s="455">
        <f t="shared" si="37"/>
        <v>0.87450199203187251</v>
      </c>
      <c r="AR136" s="456"/>
    </row>
    <row r="137" spans="1:44" ht="20.100000000000001" customHeight="1" x14ac:dyDescent="0.2">
      <c r="A137" s="320" t="s">
        <v>613</v>
      </c>
      <c r="B137" s="321"/>
      <c r="C137" s="341" t="s">
        <v>71</v>
      </c>
      <c r="D137" s="342"/>
      <c r="E137" s="342"/>
      <c r="F137" s="342"/>
      <c r="G137" s="342"/>
      <c r="H137" s="342"/>
      <c r="I137" s="342"/>
      <c r="J137" s="342"/>
      <c r="K137" s="342"/>
      <c r="L137" s="342"/>
      <c r="M137" s="342"/>
      <c r="N137" s="342"/>
      <c r="O137" s="342"/>
      <c r="P137" s="342"/>
      <c r="Q137" s="342"/>
      <c r="R137" s="342"/>
      <c r="S137" s="342"/>
      <c r="T137" s="342"/>
      <c r="U137" s="342"/>
      <c r="V137" s="342"/>
      <c r="W137" s="342"/>
      <c r="X137" s="342"/>
      <c r="Y137" s="342"/>
      <c r="Z137" s="342"/>
      <c r="AA137" s="342"/>
      <c r="AB137" s="343"/>
      <c r="AC137" s="460" t="s">
        <v>90</v>
      </c>
      <c r="AD137" s="461"/>
      <c r="AE137" s="327">
        <f>SUM('03'!AE171:AH171,'04'!AE137:AH137)</f>
        <v>7097350</v>
      </c>
      <c r="AF137" s="328"/>
      <c r="AG137" s="328"/>
      <c r="AH137" s="329"/>
      <c r="AI137" s="330">
        <f>SUM('03'!AI171:AL171,'04'!AI137:AL137)</f>
        <v>4713536</v>
      </c>
      <c r="AJ137" s="331"/>
      <c r="AK137" s="331"/>
      <c r="AL137" s="332"/>
      <c r="AM137" s="330">
        <f>SUM('03'!AM171:AP171,'04'!AM137:AP137)</f>
        <v>2999399</v>
      </c>
      <c r="AN137" s="331"/>
      <c r="AO137" s="331"/>
      <c r="AP137" s="332"/>
      <c r="AQ137" s="455">
        <f t="shared" si="37"/>
        <v>0.63633734843650291</v>
      </c>
      <c r="AR137" s="456"/>
    </row>
    <row r="138" spans="1:44" ht="20.100000000000001" customHeight="1" x14ac:dyDescent="0.2">
      <c r="A138" s="320" t="s">
        <v>614</v>
      </c>
      <c r="B138" s="321"/>
      <c r="C138" s="479" t="s">
        <v>72</v>
      </c>
      <c r="D138" s="480"/>
      <c r="E138" s="480"/>
      <c r="F138" s="480"/>
      <c r="G138" s="480"/>
      <c r="H138" s="480"/>
      <c r="I138" s="480"/>
      <c r="J138" s="480"/>
      <c r="K138" s="480"/>
      <c r="L138" s="480"/>
      <c r="M138" s="480"/>
      <c r="N138" s="480"/>
      <c r="O138" s="480"/>
      <c r="P138" s="480"/>
      <c r="Q138" s="480"/>
      <c r="R138" s="480"/>
      <c r="S138" s="480"/>
      <c r="T138" s="480"/>
      <c r="U138" s="480"/>
      <c r="V138" s="480"/>
      <c r="W138" s="480"/>
      <c r="X138" s="480"/>
      <c r="Y138" s="480"/>
      <c r="Z138" s="480"/>
      <c r="AA138" s="480"/>
      <c r="AB138" s="481"/>
      <c r="AC138" s="460" t="s">
        <v>91</v>
      </c>
      <c r="AD138" s="461"/>
      <c r="AE138" s="327">
        <f>SUM('03'!AE172:AH172)</f>
        <v>597283</v>
      </c>
      <c r="AF138" s="328"/>
      <c r="AG138" s="328"/>
      <c r="AH138" s="329"/>
      <c r="AI138" s="330">
        <f>SUM('04'!AI138:AL138,'03'!AI172:AL172)</f>
        <v>597283</v>
      </c>
      <c r="AJ138" s="331"/>
      <c r="AK138" s="331"/>
      <c r="AL138" s="332"/>
      <c r="AM138" s="330">
        <f>SUM('03'!AM172:AP172,'04'!AM138:AP138)</f>
        <v>132951</v>
      </c>
      <c r="AN138" s="331"/>
      <c r="AO138" s="331"/>
      <c r="AP138" s="332"/>
      <c r="AQ138" s="455">
        <f t="shared" si="37"/>
        <v>0.22259297518931562</v>
      </c>
      <c r="AR138" s="456"/>
    </row>
    <row r="139" spans="1:44" ht="20.100000000000001" customHeight="1" x14ac:dyDescent="0.2">
      <c r="A139" s="320" t="s">
        <v>615</v>
      </c>
      <c r="B139" s="321"/>
      <c r="C139" s="382" t="s">
        <v>73</v>
      </c>
      <c r="D139" s="383"/>
      <c r="E139" s="383"/>
      <c r="F139" s="383"/>
      <c r="G139" s="383"/>
      <c r="H139" s="383"/>
      <c r="I139" s="383"/>
      <c r="J139" s="383"/>
      <c r="K139" s="383"/>
      <c r="L139" s="383"/>
      <c r="M139" s="383"/>
      <c r="N139" s="383"/>
      <c r="O139" s="383"/>
      <c r="P139" s="383"/>
      <c r="Q139" s="383"/>
      <c r="R139" s="383"/>
      <c r="S139" s="383"/>
      <c r="T139" s="383"/>
      <c r="U139" s="383"/>
      <c r="V139" s="383"/>
      <c r="W139" s="383"/>
      <c r="X139" s="383"/>
      <c r="Y139" s="383"/>
      <c r="Z139" s="383"/>
      <c r="AA139" s="383"/>
      <c r="AB139" s="384"/>
      <c r="AC139" s="460" t="s">
        <v>94</v>
      </c>
      <c r="AD139" s="461"/>
      <c r="AE139" s="327">
        <f>SUM('03'!AE173:AH173,'04'!AE139:AH139)</f>
        <v>1516834</v>
      </c>
      <c r="AF139" s="328"/>
      <c r="AG139" s="328"/>
      <c r="AH139" s="329"/>
      <c r="AI139" s="330">
        <f>SUM('03'!AI173:AL173,'04'!AI139:AL139)</f>
        <v>1514998</v>
      </c>
      <c r="AJ139" s="331"/>
      <c r="AK139" s="331"/>
      <c r="AL139" s="332"/>
      <c r="AM139" s="330">
        <f>SUM('03'!AM173:AP173,'04'!AM139:AP139)</f>
        <v>942927</v>
      </c>
      <c r="AN139" s="331"/>
      <c r="AO139" s="331"/>
      <c r="AP139" s="332"/>
      <c r="AQ139" s="455">
        <f t="shared" si="37"/>
        <v>0.62239488104934793</v>
      </c>
      <c r="AR139" s="456"/>
    </row>
    <row r="140" spans="1:44" ht="20.100000000000001" customHeight="1" x14ac:dyDescent="0.2">
      <c r="A140" s="320" t="s">
        <v>616</v>
      </c>
      <c r="B140" s="321"/>
      <c r="C140" s="341" t="s">
        <v>74</v>
      </c>
      <c r="D140" s="342"/>
      <c r="E140" s="342"/>
      <c r="F140" s="342"/>
      <c r="G140" s="342"/>
      <c r="H140" s="342"/>
      <c r="I140" s="342"/>
      <c r="J140" s="342"/>
      <c r="K140" s="342"/>
      <c r="L140" s="342"/>
      <c r="M140" s="342"/>
      <c r="N140" s="342"/>
      <c r="O140" s="342"/>
      <c r="P140" s="342"/>
      <c r="Q140" s="342"/>
      <c r="R140" s="342"/>
      <c r="S140" s="342"/>
      <c r="T140" s="342"/>
      <c r="U140" s="342"/>
      <c r="V140" s="342"/>
      <c r="W140" s="342"/>
      <c r="X140" s="342"/>
      <c r="Y140" s="342"/>
      <c r="Z140" s="342"/>
      <c r="AA140" s="342"/>
      <c r="AB140" s="343"/>
      <c r="AC140" s="460" t="s">
        <v>95</v>
      </c>
      <c r="AD140" s="461"/>
      <c r="AE140" s="327">
        <f>SUM('03'!AE174:AH174,'04'!AE140:AH140)</f>
        <v>4552789</v>
      </c>
      <c r="AF140" s="328"/>
      <c r="AG140" s="328"/>
      <c r="AH140" s="329"/>
      <c r="AI140" s="330">
        <f>SUM('03'!AI174:AL174,'04'!AI140:AL140)</f>
        <v>5529767</v>
      </c>
      <c r="AJ140" s="331"/>
      <c r="AK140" s="331"/>
      <c r="AL140" s="332"/>
      <c r="AM140" s="330">
        <f>SUM('03'!AM174:AP174,'04'!AM140:AP140)</f>
        <v>2574269</v>
      </c>
      <c r="AN140" s="331"/>
      <c r="AO140" s="331"/>
      <c r="AP140" s="332"/>
      <c r="AQ140" s="455">
        <f t="shared" ref="AQ140:AQ174" si="47">IF(AI140&gt;0,AM140/AI140,"n.é.")</f>
        <v>0.46552937944763317</v>
      </c>
      <c r="AR140" s="456"/>
    </row>
    <row r="141" spans="1:44" ht="20.100000000000001" customHeight="1" x14ac:dyDescent="0.2">
      <c r="A141" s="347" t="s">
        <v>617</v>
      </c>
      <c r="B141" s="348"/>
      <c r="C141" s="349" t="s">
        <v>747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0"/>
      <c r="U141" s="350"/>
      <c r="V141" s="350"/>
      <c r="W141" s="350"/>
      <c r="X141" s="350"/>
      <c r="Y141" s="350"/>
      <c r="Z141" s="350"/>
      <c r="AA141" s="350"/>
      <c r="AB141" s="351"/>
      <c r="AC141" s="473" t="s">
        <v>96</v>
      </c>
      <c r="AD141" s="474"/>
      <c r="AE141" s="354">
        <f>SUM(AE134:AH140)</f>
        <v>38464950</v>
      </c>
      <c r="AF141" s="355"/>
      <c r="AG141" s="355"/>
      <c r="AH141" s="356"/>
      <c r="AI141" s="354">
        <f t="shared" ref="AI141" si="48">SUM(AI134:AL140)</f>
        <v>39797416</v>
      </c>
      <c r="AJ141" s="355"/>
      <c r="AK141" s="355"/>
      <c r="AL141" s="356"/>
      <c r="AM141" s="354">
        <f t="shared" ref="AM141" si="49">SUM(AM134:AP140)</f>
        <v>24656935</v>
      </c>
      <c r="AN141" s="355"/>
      <c r="AO141" s="355"/>
      <c r="AP141" s="356"/>
      <c r="AQ141" s="372">
        <f t="shared" si="47"/>
        <v>0.61956120467720821</v>
      </c>
      <c r="AR141" s="373"/>
    </row>
    <row r="142" spans="1:44" ht="20.100000000000001" customHeight="1" x14ac:dyDescent="0.2">
      <c r="A142" s="320" t="s">
        <v>618</v>
      </c>
      <c r="B142" s="321"/>
      <c r="C142" s="341" t="s">
        <v>75</v>
      </c>
      <c r="D142" s="342"/>
      <c r="E142" s="342"/>
      <c r="F142" s="342"/>
      <c r="G142" s="342"/>
      <c r="H142" s="342"/>
      <c r="I142" s="342"/>
      <c r="J142" s="342"/>
      <c r="K142" s="342"/>
      <c r="L142" s="342"/>
      <c r="M142" s="342"/>
      <c r="N142" s="342"/>
      <c r="O142" s="342"/>
      <c r="P142" s="342"/>
      <c r="Q142" s="342"/>
      <c r="R142" s="342"/>
      <c r="S142" s="342"/>
      <c r="T142" s="342"/>
      <c r="U142" s="342"/>
      <c r="V142" s="342"/>
      <c r="W142" s="342"/>
      <c r="X142" s="342"/>
      <c r="Y142" s="342"/>
      <c r="Z142" s="342"/>
      <c r="AA142" s="342"/>
      <c r="AB142" s="343"/>
      <c r="AC142" s="460" t="s">
        <v>97</v>
      </c>
      <c r="AD142" s="461"/>
      <c r="AE142" s="327">
        <f>SUM('03'!AE176:AH176,'04'!AE142:AH142)</f>
        <v>172000</v>
      </c>
      <c r="AF142" s="328"/>
      <c r="AG142" s="328"/>
      <c r="AH142" s="329"/>
      <c r="AI142" s="330">
        <f>SUM('03'!AI176:AL176,'04'!AI142:AL142)</f>
        <v>89735</v>
      </c>
      <c r="AJ142" s="331"/>
      <c r="AK142" s="331"/>
      <c r="AL142" s="332"/>
      <c r="AM142" s="330">
        <f>SUM('03'!AM176:AP176,'04'!AM142:AP142)</f>
        <v>47455</v>
      </c>
      <c r="AN142" s="331"/>
      <c r="AO142" s="331"/>
      <c r="AP142" s="332"/>
      <c r="AQ142" s="455">
        <f t="shared" si="47"/>
        <v>0.52883490276926504</v>
      </c>
      <c r="AR142" s="456"/>
    </row>
    <row r="143" spans="1:44" ht="20.100000000000001" customHeight="1" x14ac:dyDescent="0.2">
      <c r="A143" s="320" t="s">
        <v>619</v>
      </c>
      <c r="B143" s="321"/>
      <c r="C143" s="341" t="s">
        <v>76</v>
      </c>
      <c r="D143" s="342"/>
      <c r="E143" s="342"/>
      <c r="F143" s="342"/>
      <c r="G143" s="342"/>
      <c r="H143" s="342"/>
      <c r="I143" s="342"/>
      <c r="J143" s="342"/>
      <c r="K143" s="342"/>
      <c r="L143" s="342"/>
      <c r="M143" s="342"/>
      <c r="N143" s="342"/>
      <c r="O143" s="342"/>
      <c r="P143" s="342"/>
      <c r="Q143" s="342"/>
      <c r="R143" s="342"/>
      <c r="S143" s="342"/>
      <c r="T143" s="342"/>
      <c r="U143" s="342"/>
      <c r="V143" s="342"/>
      <c r="W143" s="342"/>
      <c r="X143" s="342"/>
      <c r="Y143" s="342"/>
      <c r="Z143" s="342"/>
      <c r="AA143" s="342"/>
      <c r="AB143" s="343"/>
      <c r="AC143" s="460" t="s">
        <v>98</v>
      </c>
      <c r="AD143" s="461"/>
      <c r="AE143" s="327">
        <v>0</v>
      </c>
      <c r="AF143" s="328"/>
      <c r="AG143" s="328"/>
      <c r="AH143" s="329"/>
      <c r="AI143" s="330">
        <f>SUM('03'!AI177:AL177,'04'!AI143:AL143)</f>
        <v>0</v>
      </c>
      <c r="AJ143" s="331"/>
      <c r="AK143" s="331"/>
      <c r="AL143" s="332"/>
      <c r="AM143" s="330">
        <v>0</v>
      </c>
      <c r="AN143" s="331"/>
      <c r="AO143" s="331"/>
      <c r="AP143" s="332"/>
      <c r="AQ143" s="455" t="str">
        <f t="shared" si="47"/>
        <v>n.é.</v>
      </c>
      <c r="AR143" s="456"/>
    </row>
    <row r="144" spans="1:44" ht="20.100000000000001" customHeight="1" x14ac:dyDescent="0.2">
      <c r="A144" s="347" t="s">
        <v>620</v>
      </c>
      <c r="B144" s="348"/>
      <c r="C144" s="349" t="s">
        <v>748</v>
      </c>
      <c r="D144" s="350"/>
      <c r="E144" s="350"/>
      <c r="F144" s="350"/>
      <c r="G144" s="350"/>
      <c r="H144" s="350"/>
      <c r="I144" s="350"/>
      <c r="J144" s="350"/>
      <c r="K144" s="350"/>
      <c r="L144" s="350"/>
      <c r="M144" s="350"/>
      <c r="N144" s="350"/>
      <c r="O144" s="350"/>
      <c r="P144" s="350"/>
      <c r="Q144" s="350"/>
      <c r="R144" s="350"/>
      <c r="S144" s="350"/>
      <c r="T144" s="350"/>
      <c r="U144" s="350"/>
      <c r="V144" s="350"/>
      <c r="W144" s="350"/>
      <c r="X144" s="350"/>
      <c r="Y144" s="350"/>
      <c r="Z144" s="350"/>
      <c r="AA144" s="350"/>
      <c r="AB144" s="351"/>
      <c r="AC144" s="473" t="s">
        <v>99</v>
      </c>
      <c r="AD144" s="474"/>
      <c r="AE144" s="354">
        <f>SUM(AE142:AH143)</f>
        <v>172000</v>
      </c>
      <c r="AF144" s="355"/>
      <c r="AG144" s="355"/>
      <c r="AH144" s="356"/>
      <c r="AI144" s="354">
        <f t="shared" ref="AI144" si="50">SUM(AI142:AL143)</f>
        <v>89735</v>
      </c>
      <c r="AJ144" s="355"/>
      <c r="AK144" s="355"/>
      <c r="AL144" s="356"/>
      <c r="AM144" s="354">
        <f t="shared" ref="AM144" si="51">SUM(AM142:AP143)</f>
        <v>47455</v>
      </c>
      <c r="AN144" s="355"/>
      <c r="AO144" s="355"/>
      <c r="AP144" s="356"/>
      <c r="AQ144" s="372">
        <f t="shared" si="47"/>
        <v>0.52883490276926504</v>
      </c>
      <c r="AR144" s="373"/>
    </row>
    <row r="145" spans="1:44" ht="20.100000000000001" customHeight="1" x14ac:dyDescent="0.2">
      <c r="A145" s="482" t="s">
        <v>621</v>
      </c>
      <c r="B145" s="321"/>
      <c r="C145" s="341" t="s">
        <v>77</v>
      </c>
      <c r="D145" s="342"/>
      <c r="E145" s="342"/>
      <c r="F145" s="342"/>
      <c r="G145" s="342"/>
      <c r="H145" s="342"/>
      <c r="I145" s="342"/>
      <c r="J145" s="342"/>
      <c r="K145" s="342"/>
      <c r="L145" s="342"/>
      <c r="M145" s="342"/>
      <c r="N145" s="342"/>
      <c r="O145" s="342"/>
      <c r="P145" s="342"/>
      <c r="Q145" s="342"/>
      <c r="R145" s="342"/>
      <c r="S145" s="342"/>
      <c r="T145" s="342"/>
      <c r="U145" s="342"/>
      <c r="V145" s="342"/>
      <c r="W145" s="342"/>
      <c r="X145" s="342"/>
      <c r="Y145" s="342"/>
      <c r="Z145" s="342"/>
      <c r="AA145" s="342"/>
      <c r="AB145" s="343"/>
      <c r="AC145" s="460" t="s">
        <v>100</v>
      </c>
      <c r="AD145" s="461"/>
      <c r="AE145" s="327">
        <f>SUM('03'!AE179:AH179,'04'!AE145:AH145)</f>
        <v>14448442</v>
      </c>
      <c r="AF145" s="328"/>
      <c r="AG145" s="328"/>
      <c r="AH145" s="329"/>
      <c r="AI145" s="330">
        <f>SUM('03'!AI179:AL179,'04'!AI145:AL145)</f>
        <v>16854247</v>
      </c>
      <c r="AJ145" s="331"/>
      <c r="AK145" s="331"/>
      <c r="AL145" s="332"/>
      <c r="AM145" s="330">
        <f>SUM('03'!AM179:AP179,'04'!AM145:AP145)</f>
        <v>9547091</v>
      </c>
      <c r="AN145" s="331"/>
      <c r="AO145" s="331"/>
      <c r="AP145" s="332"/>
      <c r="AQ145" s="455">
        <f t="shared" si="47"/>
        <v>0.56645016535001536</v>
      </c>
      <c r="AR145" s="456"/>
    </row>
    <row r="146" spans="1:44" ht="20.100000000000001" customHeight="1" x14ac:dyDescent="0.2">
      <c r="A146" s="482" t="s">
        <v>622</v>
      </c>
      <c r="B146" s="321"/>
      <c r="C146" s="341" t="s">
        <v>78</v>
      </c>
      <c r="D146" s="342"/>
      <c r="E146" s="342"/>
      <c r="F146" s="342"/>
      <c r="G146" s="342"/>
      <c r="H146" s="342"/>
      <c r="I146" s="342"/>
      <c r="J146" s="342"/>
      <c r="K146" s="342"/>
      <c r="L146" s="342"/>
      <c r="M146" s="342"/>
      <c r="N146" s="342"/>
      <c r="O146" s="342"/>
      <c r="P146" s="342"/>
      <c r="Q146" s="342"/>
      <c r="R146" s="342"/>
      <c r="S146" s="342"/>
      <c r="T146" s="342"/>
      <c r="U146" s="342"/>
      <c r="V146" s="342"/>
      <c r="W146" s="342"/>
      <c r="X146" s="342"/>
      <c r="Y146" s="342"/>
      <c r="Z146" s="342"/>
      <c r="AA146" s="342"/>
      <c r="AB146" s="343"/>
      <c r="AC146" s="460" t="s">
        <v>101</v>
      </c>
      <c r="AD146" s="461"/>
      <c r="AE146" s="327">
        <f>SUM('03'!AE180:AH180,'04'!AE146:AH146)</f>
        <v>1197000</v>
      </c>
      <c r="AF146" s="328"/>
      <c r="AG146" s="328"/>
      <c r="AH146" s="329"/>
      <c r="AI146" s="330">
        <f>SUM('04'!AI146:AL146,'03'!AI180:AL180)</f>
        <v>1671000</v>
      </c>
      <c r="AJ146" s="331"/>
      <c r="AK146" s="331"/>
      <c r="AL146" s="332"/>
      <c r="AM146" s="330">
        <f>SUM('03'!AM180:AP180,'04'!AM146:AP146)</f>
        <v>1475000</v>
      </c>
      <c r="AN146" s="331"/>
      <c r="AO146" s="331"/>
      <c r="AP146" s="332"/>
      <c r="AQ146" s="455">
        <f t="shared" si="47"/>
        <v>0.88270496708557755</v>
      </c>
      <c r="AR146" s="456"/>
    </row>
    <row r="147" spans="1:44" ht="20.100000000000001" customHeight="1" x14ac:dyDescent="0.2">
      <c r="A147" s="482" t="s">
        <v>623</v>
      </c>
      <c r="B147" s="321"/>
      <c r="C147" s="341" t="s">
        <v>79</v>
      </c>
      <c r="D147" s="342"/>
      <c r="E147" s="342"/>
      <c r="F147" s="342"/>
      <c r="G147" s="342"/>
      <c r="H147" s="342"/>
      <c r="I147" s="342"/>
      <c r="J147" s="342"/>
      <c r="K147" s="342"/>
      <c r="L147" s="342"/>
      <c r="M147" s="342"/>
      <c r="N147" s="342"/>
      <c r="O147" s="342"/>
      <c r="P147" s="342"/>
      <c r="Q147" s="342"/>
      <c r="R147" s="342"/>
      <c r="S147" s="342"/>
      <c r="T147" s="342"/>
      <c r="U147" s="342"/>
      <c r="V147" s="342"/>
      <c r="W147" s="342"/>
      <c r="X147" s="342"/>
      <c r="Y147" s="342"/>
      <c r="Z147" s="342"/>
      <c r="AA147" s="342"/>
      <c r="AB147" s="343"/>
      <c r="AC147" s="460" t="s">
        <v>102</v>
      </c>
      <c r="AD147" s="461"/>
      <c r="AE147" s="327">
        <f>SUM('03'!AE181:AH181,'04'!AE147:AH147)</f>
        <v>0</v>
      </c>
      <c r="AF147" s="328"/>
      <c r="AG147" s="328"/>
      <c r="AH147" s="329"/>
      <c r="AI147" s="330">
        <f>SUM('03'!AI181:AL181,'04'!AI147:AL147)</f>
        <v>849</v>
      </c>
      <c r="AJ147" s="331"/>
      <c r="AK147" s="331"/>
      <c r="AL147" s="332"/>
      <c r="AM147" s="330">
        <f>SUM('03'!AM181:AP181,'04'!AM147:AP147)</f>
        <v>849</v>
      </c>
      <c r="AN147" s="331"/>
      <c r="AO147" s="331"/>
      <c r="AP147" s="332"/>
      <c r="AQ147" s="455">
        <f t="shared" si="47"/>
        <v>1</v>
      </c>
      <c r="AR147" s="456"/>
    </row>
    <row r="148" spans="1:44" ht="20.100000000000001" customHeight="1" x14ac:dyDescent="0.2">
      <c r="A148" s="482" t="s">
        <v>624</v>
      </c>
      <c r="B148" s="321"/>
      <c r="C148" s="341" t="s">
        <v>80</v>
      </c>
      <c r="D148" s="342"/>
      <c r="E148" s="342"/>
      <c r="F148" s="342"/>
      <c r="G148" s="342"/>
      <c r="H148" s="342"/>
      <c r="I148" s="342"/>
      <c r="J148" s="342"/>
      <c r="K148" s="342"/>
      <c r="L148" s="342"/>
      <c r="M148" s="342"/>
      <c r="N148" s="342"/>
      <c r="O148" s="342"/>
      <c r="P148" s="342"/>
      <c r="Q148" s="342"/>
      <c r="R148" s="342"/>
      <c r="S148" s="342"/>
      <c r="T148" s="342"/>
      <c r="U148" s="342"/>
      <c r="V148" s="342"/>
      <c r="W148" s="342"/>
      <c r="X148" s="342"/>
      <c r="Y148" s="342"/>
      <c r="Z148" s="342"/>
      <c r="AA148" s="342"/>
      <c r="AB148" s="343"/>
      <c r="AC148" s="460" t="s">
        <v>103</v>
      </c>
      <c r="AD148" s="461"/>
      <c r="AE148" s="327">
        <v>0</v>
      </c>
      <c r="AF148" s="328"/>
      <c r="AG148" s="328"/>
      <c r="AH148" s="329"/>
      <c r="AI148" s="330">
        <v>0</v>
      </c>
      <c r="AJ148" s="331"/>
      <c r="AK148" s="331"/>
      <c r="AL148" s="332"/>
      <c r="AM148" s="330">
        <v>0</v>
      </c>
      <c r="AN148" s="331"/>
      <c r="AO148" s="331"/>
      <c r="AP148" s="332"/>
      <c r="AQ148" s="455" t="str">
        <f t="shared" si="47"/>
        <v>n.é.</v>
      </c>
      <c r="AR148" s="456"/>
    </row>
    <row r="149" spans="1:44" ht="20.100000000000001" customHeight="1" x14ac:dyDescent="0.2">
      <c r="A149" s="482" t="s">
        <v>625</v>
      </c>
      <c r="B149" s="321"/>
      <c r="C149" s="341" t="s">
        <v>81</v>
      </c>
      <c r="D149" s="342"/>
      <c r="E149" s="342"/>
      <c r="F149" s="342"/>
      <c r="G149" s="342"/>
      <c r="H149" s="342"/>
      <c r="I149" s="342"/>
      <c r="J149" s="342"/>
      <c r="K149" s="342"/>
      <c r="L149" s="342"/>
      <c r="M149" s="342"/>
      <c r="N149" s="342"/>
      <c r="O149" s="342"/>
      <c r="P149" s="342"/>
      <c r="Q149" s="342"/>
      <c r="R149" s="342"/>
      <c r="S149" s="342"/>
      <c r="T149" s="342"/>
      <c r="U149" s="342"/>
      <c r="V149" s="342"/>
      <c r="W149" s="342"/>
      <c r="X149" s="342"/>
      <c r="Y149" s="342"/>
      <c r="Z149" s="342"/>
      <c r="AA149" s="342"/>
      <c r="AB149" s="343"/>
      <c r="AC149" s="460" t="s">
        <v>104</v>
      </c>
      <c r="AD149" s="461"/>
      <c r="AE149" s="327">
        <f>SUM('03'!AE183:AH183,'04'!AE149:AH149)</f>
        <v>2041520</v>
      </c>
      <c r="AF149" s="328"/>
      <c r="AG149" s="328"/>
      <c r="AH149" s="329"/>
      <c r="AI149" s="330">
        <f>SUM('03'!AI183:AL183,'04'!AI149:AL149)</f>
        <v>678080</v>
      </c>
      <c r="AJ149" s="331"/>
      <c r="AK149" s="331"/>
      <c r="AL149" s="332"/>
      <c r="AM149" s="330">
        <f>SUM('03'!AM183:AP183,'04'!AM149:AP149)</f>
        <v>279748</v>
      </c>
      <c r="AN149" s="331"/>
      <c r="AO149" s="331"/>
      <c r="AP149" s="332"/>
      <c r="AQ149" s="455">
        <f t="shared" si="47"/>
        <v>0.41255899008966496</v>
      </c>
      <c r="AR149" s="456"/>
    </row>
    <row r="150" spans="1:44" ht="29.25" customHeight="1" x14ac:dyDescent="0.2">
      <c r="A150" s="483" t="s">
        <v>626</v>
      </c>
      <c r="B150" s="348"/>
      <c r="C150" s="349" t="s">
        <v>749</v>
      </c>
      <c r="D150" s="350"/>
      <c r="E150" s="350"/>
      <c r="F150" s="350"/>
      <c r="G150" s="350"/>
      <c r="H150" s="350"/>
      <c r="I150" s="350"/>
      <c r="J150" s="350"/>
      <c r="K150" s="350"/>
      <c r="L150" s="350"/>
      <c r="M150" s="350"/>
      <c r="N150" s="350"/>
      <c r="O150" s="350"/>
      <c r="P150" s="350"/>
      <c r="Q150" s="350"/>
      <c r="R150" s="350"/>
      <c r="S150" s="350"/>
      <c r="T150" s="350"/>
      <c r="U150" s="350"/>
      <c r="V150" s="350"/>
      <c r="W150" s="350"/>
      <c r="X150" s="350"/>
      <c r="Y150" s="350"/>
      <c r="Z150" s="350"/>
      <c r="AA150" s="350"/>
      <c r="AB150" s="351"/>
      <c r="AC150" s="473" t="s">
        <v>105</v>
      </c>
      <c r="AD150" s="474"/>
      <c r="AE150" s="367">
        <f>SUM(AE145:AH149)</f>
        <v>17686962</v>
      </c>
      <c r="AF150" s="368"/>
      <c r="AG150" s="368"/>
      <c r="AH150" s="369"/>
      <c r="AI150" s="367">
        <f t="shared" ref="AI150" si="52">SUM(AI145:AL149)</f>
        <v>19204176</v>
      </c>
      <c r="AJ150" s="368"/>
      <c r="AK150" s="368"/>
      <c r="AL150" s="369"/>
      <c r="AM150" s="367">
        <f t="shared" ref="AM150" si="53">SUM(AM145:AP149)</f>
        <v>11302688</v>
      </c>
      <c r="AN150" s="368"/>
      <c r="AO150" s="368"/>
      <c r="AP150" s="369"/>
      <c r="AQ150" s="372">
        <f t="shared" si="47"/>
        <v>0.58855365624643308</v>
      </c>
      <c r="AR150" s="373"/>
    </row>
    <row r="151" spans="1:44" ht="20.100000000000001" customHeight="1" x14ac:dyDescent="0.2">
      <c r="A151" s="483" t="s">
        <v>627</v>
      </c>
      <c r="B151" s="348"/>
      <c r="C151" s="349" t="s">
        <v>750</v>
      </c>
      <c r="D151" s="350"/>
      <c r="E151" s="350"/>
      <c r="F151" s="350"/>
      <c r="G151" s="350"/>
      <c r="H151" s="350"/>
      <c r="I151" s="350"/>
      <c r="J151" s="350"/>
      <c r="K151" s="350"/>
      <c r="L151" s="350"/>
      <c r="M151" s="350"/>
      <c r="N151" s="350"/>
      <c r="O151" s="350"/>
      <c r="P151" s="350"/>
      <c r="Q151" s="350"/>
      <c r="R151" s="350"/>
      <c r="S151" s="350"/>
      <c r="T151" s="350"/>
      <c r="U151" s="350"/>
      <c r="V151" s="350"/>
      <c r="W151" s="350"/>
      <c r="X151" s="350"/>
      <c r="Y151" s="350"/>
      <c r="Z151" s="350"/>
      <c r="AA151" s="350"/>
      <c r="AB151" s="351"/>
      <c r="AC151" s="471" t="s">
        <v>57</v>
      </c>
      <c r="AD151" s="472"/>
      <c r="AE151" s="361">
        <f>AE126+AE129+AE141+AE144+AE150</f>
        <v>80016853</v>
      </c>
      <c r="AF151" s="362"/>
      <c r="AG151" s="362"/>
      <c r="AH151" s="363"/>
      <c r="AI151" s="361">
        <f t="shared" ref="AI151" si="54">AI126+AI129+AI141+AI144+AI150</f>
        <v>89972262</v>
      </c>
      <c r="AJ151" s="362"/>
      <c r="AK151" s="362"/>
      <c r="AL151" s="363"/>
      <c r="AM151" s="361">
        <f t="shared" ref="AM151" si="55">AM126+AM129+AM141+AM144+AM150</f>
        <v>55731283</v>
      </c>
      <c r="AN151" s="362"/>
      <c r="AO151" s="362"/>
      <c r="AP151" s="363"/>
      <c r="AQ151" s="372">
        <f t="shared" si="47"/>
        <v>0.61942738529792662</v>
      </c>
      <c r="AR151" s="373"/>
    </row>
    <row r="152" spans="1:44" ht="20.100000000000001" customHeight="1" x14ac:dyDescent="0.2">
      <c r="A152" s="482" t="s">
        <v>628</v>
      </c>
      <c r="B152" s="321"/>
      <c r="C152" s="341" t="s">
        <v>108</v>
      </c>
      <c r="D152" s="342"/>
      <c r="E152" s="342"/>
      <c r="F152" s="342"/>
      <c r="G152" s="342"/>
      <c r="H152" s="342"/>
      <c r="I152" s="342"/>
      <c r="J152" s="342"/>
      <c r="K152" s="342"/>
      <c r="L152" s="342"/>
      <c r="M152" s="342"/>
      <c r="N152" s="342"/>
      <c r="O152" s="342"/>
      <c r="P152" s="342"/>
      <c r="Q152" s="342"/>
      <c r="R152" s="342"/>
      <c r="S152" s="342"/>
      <c r="T152" s="342"/>
      <c r="U152" s="342"/>
      <c r="V152" s="342"/>
      <c r="W152" s="342"/>
      <c r="X152" s="342"/>
      <c r="Y152" s="342"/>
      <c r="Z152" s="342"/>
      <c r="AA152" s="342"/>
      <c r="AB152" s="343"/>
      <c r="AC152" s="460" t="s">
        <v>116</v>
      </c>
      <c r="AD152" s="461"/>
      <c r="AE152" s="327">
        <v>0</v>
      </c>
      <c r="AF152" s="328"/>
      <c r="AG152" s="328"/>
      <c r="AH152" s="329"/>
      <c r="AI152" s="330">
        <v>0</v>
      </c>
      <c r="AJ152" s="331"/>
      <c r="AK152" s="331"/>
      <c r="AL152" s="332"/>
      <c r="AM152" s="330">
        <v>0</v>
      </c>
      <c r="AN152" s="331"/>
      <c r="AO152" s="331"/>
      <c r="AP152" s="332"/>
      <c r="AQ152" s="455" t="str">
        <f t="shared" si="47"/>
        <v>n.é.</v>
      </c>
      <c r="AR152" s="456"/>
    </row>
    <row r="153" spans="1:44" ht="20.100000000000001" customHeight="1" x14ac:dyDescent="0.2">
      <c r="A153" s="482" t="s">
        <v>629</v>
      </c>
      <c r="B153" s="321"/>
      <c r="C153" s="341" t="s">
        <v>109</v>
      </c>
      <c r="D153" s="342"/>
      <c r="E153" s="342"/>
      <c r="F153" s="342"/>
      <c r="G153" s="342"/>
      <c r="H153" s="342"/>
      <c r="I153" s="342"/>
      <c r="J153" s="342"/>
      <c r="K153" s="342"/>
      <c r="L153" s="342"/>
      <c r="M153" s="342"/>
      <c r="N153" s="342"/>
      <c r="O153" s="342"/>
      <c r="P153" s="342"/>
      <c r="Q153" s="342"/>
      <c r="R153" s="342"/>
      <c r="S153" s="342"/>
      <c r="T153" s="342"/>
      <c r="U153" s="342"/>
      <c r="V153" s="342"/>
      <c r="W153" s="342"/>
      <c r="X153" s="342"/>
      <c r="Y153" s="342"/>
      <c r="Z153" s="342"/>
      <c r="AA153" s="342"/>
      <c r="AB153" s="343"/>
      <c r="AC153" s="460" t="s">
        <v>117</v>
      </c>
      <c r="AD153" s="461"/>
      <c r="AE153" s="327">
        <f>SUM('03'!AE187:AH187)</f>
        <v>0</v>
      </c>
      <c r="AF153" s="328"/>
      <c r="AG153" s="328"/>
      <c r="AH153" s="329"/>
      <c r="AI153" s="330">
        <f>SUM('03'!AI187:AL187)</f>
        <v>0</v>
      </c>
      <c r="AJ153" s="331"/>
      <c r="AK153" s="331"/>
      <c r="AL153" s="332"/>
      <c r="AM153" s="330">
        <f>SUM('03'!AM187:AP187)</f>
        <v>0</v>
      </c>
      <c r="AN153" s="331"/>
      <c r="AO153" s="331"/>
      <c r="AP153" s="332"/>
      <c r="AQ153" s="455" t="str">
        <f t="shared" si="47"/>
        <v>n.é.</v>
      </c>
      <c r="AR153" s="456"/>
    </row>
    <row r="154" spans="1:44" ht="20.100000000000001" customHeight="1" x14ac:dyDescent="0.2">
      <c r="A154" s="482" t="s">
        <v>630</v>
      </c>
      <c r="B154" s="321"/>
      <c r="C154" s="479" t="s">
        <v>110</v>
      </c>
      <c r="D154" s="480"/>
      <c r="E154" s="480"/>
      <c r="F154" s="480"/>
      <c r="G154" s="480"/>
      <c r="H154" s="480"/>
      <c r="I154" s="480"/>
      <c r="J154" s="480"/>
      <c r="K154" s="480"/>
      <c r="L154" s="480"/>
      <c r="M154" s="480"/>
      <c r="N154" s="480"/>
      <c r="O154" s="480"/>
      <c r="P154" s="480"/>
      <c r="Q154" s="480"/>
      <c r="R154" s="480"/>
      <c r="S154" s="480"/>
      <c r="T154" s="480"/>
      <c r="U154" s="480"/>
      <c r="V154" s="480"/>
      <c r="W154" s="480"/>
      <c r="X154" s="480"/>
      <c r="Y154" s="480"/>
      <c r="Z154" s="480"/>
      <c r="AA154" s="480"/>
      <c r="AB154" s="481"/>
      <c r="AC154" s="460" t="s">
        <v>118</v>
      </c>
      <c r="AD154" s="461"/>
      <c r="AE154" s="327">
        <v>0</v>
      </c>
      <c r="AF154" s="328"/>
      <c r="AG154" s="328"/>
      <c r="AH154" s="329"/>
      <c r="AI154" s="330">
        <v>0</v>
      </c>
      <c r="AJ154" s="331"/>
      <c r="AK154" s="331"/>
      <c r="AL154" s="332"/>
      <c r="AM154" s="330">
        <v>0</v>
      </c>
      <c r="AN154" s="331"/>
      <c r="AO154" s="331"/>
      <c r="AP154" s="332"/>
      <c r="AQ154" s="455" t="str">
        <f t="shared" si="47"/>
        <v>n.é.</v>
      </c>
      <c r="AR154" s="456"/>
    </row>
    <row r="155" spans="1:44" ht="20.100000000000001" customHeight="1" x14ac:dyDescent="0.2">
      <c r="A155" s="482" t="s">
        <v>631</v>
      </c>
      <c r="B155" s="321"/>
      <c r="C155" s="479" t="s">
        <v>111</v>
      </c>
      <c r="D155" s="480"/>
      <c r="E155" s="480"/>
      <c r="F155" s="480"/>
      <c r="G155" s="480"/>
      <c r="H155" s="480"/>
      <c r="I155" s="480"/>
      <c r="J155" s="480"/>
      <c r="K155" s="480"/>
      <c r="L155" s="480"/>
      <c r="M155" s="480"/>
      <c r="N155" s="480"/>
      <c r="O155" s="480"/>
      <c r="P155" s="480"/>
      <c r="Q155" s="480"/>
      <c r="R155" s="480"/>
      <c r="S155" s="480"/>
      <c r="T155" s="480"/>
      <c r="U155" s="480"/>
      <c r="V155" s="480"/>
      <c r="W155" s="480"/>
      <c r="X155" s="480"/>
      <c r="Y155" s="480"/>
      <c r="Z155" s="480"/>
      <c r="AA155" s="480"/>
      <c r="AB155" s="481"/>
      <c r="AC155" s="460" t="s">
        <v>119</v>
      </c>
      <c r="AD155" s="461"/>
      <c r="AE155" s="327">
        <v>0</v>
      </c>
      <c r="AF155" s="328"/>
      <c r="AG155" s="328"/>
      <c r="AH155" s="329"/>
      <c r="AI155" s="330">
        <v>0</v>
      </c>
      <c r="AJ155" s="331"/>
      <c r="AK155" s="331"/>
      <c r="AL155" s="332"/>
      <c r="AM155" s="330">
        <v>0</v>
      </c>
      <c r="AN155" s="331"/>
      <c r="AO155" s="331"/>
      <c r="AP155" s="332"/>
      <c r="AQ155" s="455" t="str">
        <f t="shared" si="47"/>
        <v>n.é.</v>
      </c>
      <c r="AR155" s="456"/>
    </row>
    <row r="156" spans="1:44" ht="20.100000000000001" customHeight="1" x14ac:dyDescent="0.2">
      <c r="A156" s="482" t="s">
        <v>632</v>
      </c>
      <c r="B156" s="321"/>
      <c r="C156" s="479" t="s">
        <v>112</v>
      </c>
      <c r="D156" s="480"/>
      <c r="E156" s="480"/>
      <c r="F156" s="480"/>
      <c r="G156" s="480"/>
      <c r="H156" s="480"/>
      <c r="I156" s="480"/>
      <c r="J156" s="480"/>
      <c r="K156" s="480"/>
      <c r="L156" s="480"/>
      <c r="M156" s="480"/>
      <c r="N156" s="480"/>
      <c r="O156" s="480"/>
      <c r="P156" s="480"/>
      <c r="Q156" s="480"/>
      <c r="R156" s="480"/>
      <c r="S156" s="480"/>
      <c r="T156" s="480"/>
      <c r="U156" s="480"/>
      <c r="V156" s="480"/>
      <c r="W156" s="480"/>
      <c r="X156" s="480"/>
      <c r="Y156" s="480"/>
      <c r="Z156" s="480"/>
      <c r="AA156" s="480"/>
      <c r="AB156" s="481"/>
      <c r="AC156" s="460" t="s">
        <v>120</v>
      </c>
      <c r="AD156" s="461"/>
      <c r="AE156" s="327">
        <v>0</v>
      </c>
      <c r="AF156" s="328"/>
      <c r="AG156" s="328"/>
      <c r="AH156" s="329"/>
      <c r="AI156" s="330">
        <v>0</v>
      </c>
      <c r="AJ156" s="331"/>
      <c r="AK156" s="331"/>
      <c r="AL156" s="332"/>
      <c r="AM156" s="330">
        <v>0</v>
      </c>
      <c r="AN156" s="331"/>
      <c r="AO156" s="331"/>
      <c r="AP156" s="332"/>
      <c r="AQ156" s="455" t="str">
        <f t="shared" si="47"/>
        <v>n.é.</v>
      </c>
      <c r="AR156" s="456"/>
    </row>
    <row r="157" spans="1:44" ht="20.100000000000001" customHeight="1" x14ac:dyDescent="0.2">
      <c r="A157" s="482" t="s">
        <v>660</v>
      </c>
      <c r="B157" s="321"/>
      <c r="C157" s="341" t="s">
        <v>113</v>
      </c>
      <c r="D157" s="342"/>
      <c r="E157" s="342"/>
      <c r="F157" s="342"/>
      <c r="G157" s="342"/>
      <c r="H157" s="342"/>
      <c r="I157" s="342"/>
      <c r="J157" s="342"/>
      <c r="K157" s="342"/>
      <c r="L157" s="342"/>
      <c r="M157" s="342"/>
      <c r="N157" s="342"/>
      <c r="O157" s="342"/>
      <c r="P157" s="342"/>
      <c r="Q157" s="342"/>
      <c r="R157" s="342"/>
      <c r="S157" s="342"/>
      <c r="T157" s="342"/>
      <c r="U157" s="342"/>
      <c r="V157" s="342"/>
      <c r="W157" s="342"/>
      <c r="X157" s="342"/>
      <c r="Y157" s="342"/>
      <c r="Z157" s="342"/>
      <c r="AA157" s="342"/>
      <c r="AB157" s="343"/>
      <c r="AC157" s="460" t="s">
        <v>121</v>
      </c>
      <c r="AD157" s="461"/>
      <c r="AE157" s="327">
        <v>0</v>
      </c>
      <c r="AF157" s="328"/>
      <c r="AG157" s="328"/>
      <c r="AH157" s="329"/>
      <c r="AI157" s="330">
        <v>0</v>
      </c>
      <c r="AJ157" s="331"/>
      <c r="AK157" s="331"/>
      <c r="AL157" s="332"/>
      <c r="AM157" s="330">
        <v>0</v>
      </c>
      <c r="AN157" s="331"/>
      <c r="AO157" s="331"/>
      <c r="AP157" s="332"/>
      <c r="AQ157" s="455" t="str">
        <f t="shared" si="47"/>
        <v>n.é.</v>
      </c>
      <c r="AR157" s="456"/>
    </row>
    <row r="158" spans="1:44" ht="20.100000000000001" customHeight="1" x14ac:dyDescent="0.2">
      <c r="A158" s="482" t="s">
        <v>661</v>
      </c>
      <c r="B158" s="321"/>
      <c r="C158" s="341" t="s">
        <v>114</v>
      </c>
      <c r="D158" s="342"/>
      <c r="E158" s="342"/>
      <c r="F158" s="342"/>
      <c r="G158" s="342"/>
      <c r="H158" s="342"/>
      <c r="I158" s="342"/>
      <c r="J158" s="342"/>
      <c r="K158" s="342"/>
      <c r="L158" s="342"/>
      <c r="M158" s="342"/>
      <c r="N158" s="342"/>
      <c r="O158" s="342"/>
      <c r="P158" s="342"/>
      <c r="Q158" s="342"/>
      <c r="R158" s="342"/>
      <c r="S158" s="342"/>
      <c r="T158" s="342"/>
      <c r="U158" s="342"/>
      <c r="V158" s="342"/>
      <c r="W158" s="342"/>
      <c r="X158" s="342"/>
      <c r="Y158" s="342"/>
      <c r="Z158" s="342"/>
      <c r="AA158" s="342"/>
      <c r="AB158" s="343"/>
      <c r="AC158" s="460" t="s">
        <v>122</v>
      </c>
      <c r="AD158" s="461"/>
      <c r="AE158" s="327">
        <v>0</v>
      </c>
      <c r="AF158" s="328"/>
      <c r="AG158" s="328"/>
      <c r="AH158" s="329"/>
      <c r="AI158" s="330">
        <v>0</v>
      </c>
      <c r="AJ158" s="331"/>
      <c r="AK158" s="331"/>
      <c r="AL158" s="332"/>
      <c r="AM158" s="330">
        <v>0</v>
      </c>
      <c r="AN158" s="331"/>
      <c r="AO158" s="331"/>
      <c r="AP158" s="332"/>
      <c r="AQ158" s="455" t="str">
        <f t="shared" si="47"/>
        <v>n.é.</v>
      </c>
      <c r="AR158" s="456"/>
    </row>
    <row r="159" spans="1:44" ht="20.100000000000001" customHeight="1" x14ac:dyDescent="0.2">
      <c r="A159" s="482" t="s">
        <v>662</v>
      </c>
      <c r="B159" s="321"/>
      <c r="C159" s="341" t="s">
        <v>115</v>
      </c>
      <c r="D159" s="342"/>
      <c r="E159" s="342"/>
      <c r="F159" s="342"/>
      <c r="G159" s="342"/>
      <c r="H159" s="342"/>
      <c r="I159" s="342"/>
      <c r="J159" s="342"/>
      <c r="K159" s="342"/>
      <c r="L159" s="342"/>
      <c r="M159" s="342"/>
      <c r="N159" s="342"/>
      <c r="O159" s="342"/>
      <c r="P159" s="342"/>
      <c r="Q159" s="342"/>
      <c r="R159" s="342"/>
      <c r="S159" s="342"/>
      <c r="T159" s="342"/>
      <c r="U159" s="342"/>
      <c r="V159" s="342"/>
      <c r="W159" s="342"/>
      <c r="X159" s="342"/>
      <c r="Y159" s="342"/>
      <c r="Z159" s="342"/>
      <c r="AA159" s="342"/>
      <c r="AB159" s="343"/>
      <c r="AC159" s="460" t="s">
        <v>123</v>
      </c>
      <c r="AD159" s="461"/>
      <c r="AE159" s="327">
        <f>SUM('03'!AE195:AH195)</f>
        <v>359500</v>
      </c>
      <c r="AF159" s="328"/>
      <c r="AG159" s="328"/>
      <c r="AH159" s="329"/>
      <c r="AI159" s="330">
        <f>SUM('03'!AI195:AL195)</f>
        <v>359500</v>
      </c>
      <c r="AJ159" s="331"/>
      <c r="AK159" s="331"/>
      <c r="AL159" s="332"/>
      <c r="AM159" s="330">
        <f>SUM('03'!AM195:AP195)</f>
        <v>171500</v>
      </c>
      <c r="AN159" s="331"/>
      <c r="AO159" s="331"/>
      <c r="AP159" s="332"/>
      <c r="AQ159" s="455">
        <f t="shared" si="47"/>
        <v>0.47705146036161333</v>
      </c>
      <c r="AR159" s="456"/>
    </row>
    <row r="160" spans="1:44" ht="20.100000000000001" customHeight="1" x14ac:dyDescent="0.2">
      <c r="A160" s="483" t="s">
        <v>663</v>
      </c>
      <c r="B160" s="348"/>
      <c r="C160" s="349" t="s">
        <v>751</v>
      </c>
      <c r="D160" s="350"/>
      <c r="E160" s="350"/>
      <c r="F160" s="350"/>
      <c r="G160" s="350"/>
      <c r="H160" s="350"/>
      <c r="I160" s="350"/>
      <c r="J160" s="350"/>
      <c r="K160" s="350"/>
      <c r="L160" s="350"/>
      <c r="M160" s="350"/>
      <c r="N160" s="350"/>
      <c r="O160" s="350"/>
      <c r="P160" s="350"/>
      <c r="Q160" s="350"/>
      <c r="R160" s="350"/>
      <c r="S160" s="350"/>
      <c r="T160" s="350"/>
      <c r="U160" s="350"/>
      <c r="V160" s="350"/>
      <c r="W160" s="350"/>
      <c r="X160" s="350"/>
      <c r="Y160" s="350"/>
      <c r="Z160" s="350"/>
      <c r="AA160" s="350"/>
      <c r="AB160" s="351"/>
      <c r="AC160" s="471" t="s">
        <v>58</v>
      </c>
      <c r="AD160" s="472"/>
      <c r="AE160" s="361">
        <f>SUM(AE152:AH159)</f>
        <v>359500</v>
      </c>
      <c r="AF160" s="362"/>
      <c r="AG160" s="362"/>
      <c r="AH160" s="363"/>
      <c r="AI160" s="361">
        <f t="shared" ref="AI160" si="56">SUM(AI152:AL159)</f>
        <v>359500</v>
      </c>
      <c r="AJ160" s="362"/>
      <c r="AK160" s="362"/>
      <c r="AL160" s="363"/>
      <c r="AM160" s="361">
        <f t="shared" ref="AM160" si="57">SUM(AM152:AP159)</f>
        <v>171500</v>
      </c>
      <c r="AN160" s="362"/>
      <c r="AO160" s="362"/>
      <c r="AP160" s="363"/>
      <c r="AQ160" s="372">
        <f t="shared" si="47"/>
        <v>0.47705146036161333</v>
      </c>
      <c r="AR160" s="373"/>
    </row>
    <row r="161" spans="1:44" ht="20.100000000000001" customHeight="1" x14ac:dyDescent="0.2">
      <c r="A161" s="482" t="s">
        <v>664</v>
      </c>
      <c r="B161" s="321"/>
      <c r="C161" s="322" t="s">
        <v>142</v>
      </c>
      <c r="D161" s="323"/>
      <c r="E161" s="323"/>
      <c r="F161" s="323"/>
      <c r="G161" s="323"/>
      <c r="H161" s="323"/>
      <c r="I161" s="323"/>
      <c r="J161" s="323"/>
      <c r="K161" s="323"/>
      <c r="L161" s="323"/>
      <c r="M161" s="323"/>
      <c r="N161" s="323"/>
      <c r="O161" s="323"/>
      <c r="P161" s="323"/>
      <c r="Q161" s="323"/>
      <c r="R161" s="323"/>
      <c r="S161" s="323"/>
      <c r="T161" s="323"/>
      <c r="U161" s="323"/>
      <c r="V161" s="323"/>
      <c r="W161" s="323"/>
      <c r="X161" s="323"/>
      <c r="Y161" s="323"/>
      <c r="Z161" s="323"/>
      <c r="AA161" s="323"/>
      <c r="AB161" s="324"/>
      <c r="AC161" s="460" t="s">
        <v>131</v>
      </c>
      <c r="AD161" s="461"/>
      <c r="AE161" s="327">
        <v>0</v>
      </c>
      <c r="AF161" s="328"/>
      <c r="AG161" s="328"/>
      <c r="AH161" s="329"/>
      <c r="AI161" s="330">
        <v>0</v>
      </c>
      <c r="AJ161" s="331"/>
      <c r="AK161" s="331"/>
      <c r="AL161" s="332"/>
      <c r="AM161" s="330">
        <v>0</v>
      </c>
      <c r="AN161" s="331"/>
      <c r="AO161" s="331"/>
      <c r="AP161" s="332"/>
      <c r="AQ161" s="455" t="str">
        <f t="shared" si="47"/>
        <v>n.é.</v>
      </c>
      <c r="AR161" s="456"/>
    </row>
    <row r="162" spans="1:44" ht="30.75" customHeight="1" x14ac:dyDescent="0.2">
      <c r="A162" s="482" t="s">
        <v>665</v>
      </c>
      <c r="B162" s="487"/>
      <c r="C162" s="322" t="s">
        <v>634</v>
      </c>
      <c r="D162" s="323"/>
      <c r="E162" s="323"/>
      <c r="F162" s="323"/>
      <c r="G162" s="323"/>
      <c r="H162" s="323"/>
      <c r="I162" s="323"/>
      <c r="J162" s="323"/>
      <c r="K162" s="323"/>
      <c r="L162" s="323"/>
      <c r="M162" s="323"/>
      <c r="N162" s="323"/>
      <c r="O162" s="323"/>
      <c r="P162" s="323"/>
      <c r="Q162" s="323"/>
      <c r="R162" s="323"/>
      <c r="S162" s="323"/>
      <c r="T162" s="323"/>
      <c r="U162" s="323"/>
      <c r="V162" s="323"/>
      <c r="W162" s="323"/>
      <c r="X162" s="323"/>
      <c r="Y162" s="323"/>
      <c r="Z162" s="323"/>
      <c r="AA162" s="323"/>
      <c r="AB162" s="324"/>
      <c r="AC162" s="460" t="s">
        <v>633</v>
      </c>
      <c r="AD162" s="461"/>
      <c r="AE162" s="327">
        <v>0</v>
      </c>
      <c r="AF162" s="328"/>
      <c r="AG162" s="328"/>
      <c r="AH162" s="329"/>
      <c r="AI162" s="330">
        <f>SUM('03'!AI198:AL198)</f>
        <v>0</v>
      </c>
      <c r="AJ162" s="331"/>
      <c r="AK162" s="331"/>
      <c r="AL162" s="332"/>
      <c r="AM162" s="330">
        <f>SUM('03'!AM198:AP198)</f>
        <v>0</v>
      </c>
      <c r="AN162" s="331"/>
      <c r="AO162" s="331"/>
      <c r="AP162" s="332"/>
      <c r="AQ162" s="455" t="str">
        <f t="shared" si="47"/>
        <v>n.é.</v>
      </c>
      <c r="AR162" s="456"/>
    </row>
    <row r="163" spans="1:44" ht="20.100000000000001" customHeight="1" x14ac:dyDescent="0.2">
      <c r="A163" s="482" t="s">
        <v>666</v>
      </c>
      <c r="B163" s="487"/>
      <c r="C163" s="322" t="s">
        <v>635</v>
      </c>
      <c r="D163" s="323"/>
      <c r="E163" s="323"/>
      <c r="F163" s="323"/>
      <c r="G163" s="323"/>
      <c r="H163" s="323"/>
      <c r="I163" s="323"/>
      <c r="J163" s="323"/>
      <c r="K163" s="323"/>
      <c r="L163" s="323"/>
      <c r="M163" s="323"/>
      <c r="N163" s="323"/>
      <c r="O163" s="323"/>
      <c r="P163" s="323"/>
      <c r="Q163" s="323"/>
      <c r="R163" s="323"/>
      <c r="S163" s="323"/>
      <c r="T163" s="323"/>
      <c r="U163" s="323"/>
      <c r="V163" s="323"/>
      <c r="W163" s="323"/>
      <c r="X163" s="323"/>
      <c r="Y163" s="323"/>
      <c r="Z163" s="323"/>
      <c r="AA163" s="323"/>
      <c r="AB163" s="324"/>
      <c r="AC163" s="473" t="s">
        <v>636</v>
      </c>
      <c r="AD163" s="474"/>
      <c r="AE163" s="488">
        <f>SUM('03'!AE199:AH199)</f>
        <v>4080961</v>
      </c>
      <c r="AF163" s="489"/>
      <c r="AG163" s="489"/>
      <c r="AH163" s="490"/>
      <c r="AI163" s="484">
        <f>SUM('03'!AI199:AL199)</f>
        <v>4080961</v>
      </c>
      <c r="AJ163" s="485"/>
      <c r="AK163" s="485"/>
      <c r="AL163" s="486"/>
      <c r="AM163" s="484">
        <f>SUM('03'!AM199:AP199)</f>
        <v>2775054</v>
      </c>
      <c r="AN163" s="485"/>
      <c r="AO163" s="485"/>
      <c r="AP163" s="486"/>
      <c r="AQ163" s="455">
        <f t="shared" si="47"/>
        <v>0.68000012742096771</v>
      </c>
      <c r="AR163" s="456"/>
    </row>
    <row r="164" spans="1:44" ht="20.100000000000001" customHeight="1" x14ac:dyDescent="0.2">
      <c r="A164" s="482" t="s">
        <v>667</v>
      </c>
      <c r="B164" s="487"/>
      <c r="C164" s="322" t="s">
        <v>637</v>
      </c>
      <c r="D164" s="323"/>
      <c r="E164" s="323"/>
      <c r="F164" s="323"/>
      <c r="G164" s="323"/>
      <c r="H164" s="323"/>
      <c r="I164" s="323"/>
      <c r="J164" s="323"/>
      <c r="K164" s="323"/>
      <c r="L164" s="323"/>
      <c r="M164" s="323"/>
      <c r="N164" s="323"/>
      <c r="O164" s="323"/>
      <c r="P164" s="323"/>
      <c r="Q164" s="323"/>
      <c r="R164" s="323"/>
      <c r="S164" s="323"/>
      <c r="T164" s="323"/>
      <c r="U164" s="323"/>
      <c r="V164" s="323"/>
      <c r="W164" s="323"/>
      <c r="X164" s="323"/>
      <c r="Y164" s="323"/>
      <c r="Z164" s="323"/>
      <c r="AA164" s="323"/>
      <c r="AB164" s="324"/>
      <c r="AC164" s="460" t="s">
        <v>638</v>
      </c>
      <c r="AD164" s="461"/>
      <c r="AE164" s="327">
        <v>0</v>
      </c>
      <c r="AF164" s="328"/>
      <c r="AG164" s="328"/>
      <c r="AH164" s="329"/>
      <c r="AI164" s="330">
        <v>0</v>
      </c>
      <c r="AJ164" s="331"/>
      <c r="AK164" s="331"/>
      <c r="AL164" s="332"/>
      <c r="AM164" s="330">
        <v>0</v>
      </c>
      <c r="AN164" s="331"/>
      <c r="AO164" s="331"/>
      <c r="AP164" s="332"/>
      <c r="AQ164" s="455" t="str">
        <f t="shared" si="47"/>
        <v>n.é.</v>
      </c>
      <c r="AR164" s="456"/>
    </row>
    <row r="165" spans="1:44" ht="27.75" customHeight="1" x14ac:dyDescent="0.2">
      <c r="A165" s="482" t="s">
        <v>668</v>
      </c>
      <c r="B165" s="487"/>
      <c r="C165" s="322" t="s">
        <v>424</v>
      </c>
      <c r="D165" s="323"/>
      <c r="E165" s="323"/>
      <c r="F165" s="323"/>
      <c r="G165" s="323"/>
      <c r="H165" s="323"/>
      <c r="I165" s="323"/>
      <c r="J165" s="323"/>
      <c r="K165" s="323"/>
      <c r="L165" s="323"/>
      <c r="M165" s="323"/>
      <c r="N165" s="323"/>
      <c r="O165" s="323"/>
      <c r="P165" s="323"/>
      <c r="Q165" s="323"/>
      <c r="R165" s="323"/>
      <c r="S165" s="323"/>
      <c r="T165" s="323"/>
      <c r="U165" s="323"/>
      <c r="V165" s="323"/>
      <c r="W165" s="323"/>
      <c r="X165" s="323"/>
      <c r="Y165" s="323"/>
      <c r="Z165" s="323"/>
      <c r="AA165" s="323"/>
      <c r="AB165" s="324"/>
      <c r="AC165" s="460" t="s">
        <v>132</v>
      </c>
      <c r="AD165" s="461"/>
      <c r="AE165" s="327">
        <v>0</v>
      </c>
      <c r="AF165" s="328"/>
      <c r="AG165" s="328"/>
      <c r="AH165" s="329"/>
      <c r="AI165" s="330">
        <v>0</v>
      </c>
      <c r="AJ165" s="331"/>
      <c r="AK165" s="331"/>
      <c r="AL165" s="332"/>
      <c r="AM165" s="330">
        <v>0</v>
      </c>
      <c r="AN165" s="331"/>
      <c r="AO165" s="331"/>
      <c r="AP165" s="332"/>
      <c r="AQ165" s="455" t="str">
        <f t="shared" si="47"/>
        <v>n.é.</v>
      </c>
      <c r="AR165" s="456"/>
    </row>
    <row r="166" spans="1:44" ht="32.25" customHeight="1" x14ac:dyDescent="0.2">
      <c r="A166" s="482" t="s">
        <v>669</v>
      </c>
      <c r="B166" s="487"/>
      <c r="C166" s="322" t="s">
        <v>423</v>
      </c>
      <c r="D166" s="323"/>
      <c r="E166" s="323"/>
      <c r="F166" s="323"/>
      <c r="G166" s="323"/>
      <c r="H166" s="323"/>
      <c r="I166" s="323"/>
      <c r="J166" s="323"/>
      <c r="K166" s="323"/>
      <c r="L166" s="323"/>
      <c r="M166" s="323"/>
      <c r="N166" s="323"/>
      <c r="O166" s="323"/>
      <c r="P166" s="323"/>
      <c r="Q166" s="323"/>
      <c r="R166" s="323"/>
      <c r="S166" s="323"/>
      <c r="T166" s="323"/>
      <c r="U166" s="323"/>
      <c r="V166" s="323"/>
      <c r="W166" s="323"/>
      <c r="X166" s="323"/>
      <c r="Y166" s="323"/>
      <c r="Z166" s="323"/>
      <c r="AA166" s="323"/>
      <c r="AB166" s="324"/>
      <c r="AC166" s="460" t="s">
        <v>133</v>
      </c>
      <c r="AD166" s="461"/>
      <c r="AE166" s="327">
        <v>0</v>
      </c>
      <c r="AF166" s="328"/>
      <c r="AG166" s="328"/>
      <c r="AH166" s="329"/>
      <c r="AI166" s="330">
        <v>0</v>
      </c>
      <c r="AJ166" s="331"/>
      <c r="AK166" s="331"/>
      <c r="AL166" s="332"/>
      <c r="AM166" s="330">
        <v>0</v>
      </c>
      <c r="AN166" s="331"/>
      <c r="AO166" s="331"/>
      <c r="AP166" s="332"/>
      <c r="AQ166" s="455" t="str">
        <f t="shared" si="47"/>
        <v>n.é.</v>
      </c>
      <c r="AR166" s="456"/>
    </row>
    <row r="167" spans="1:44" ht="30" customHeight="1" x14ac:dyDescent="0.2">
      <c r="A167" s="482" t="s">
        <v>670</v>
      </c>
      <c r="B167" s="487"/>
      <c r="C167" s="322" t="s">
        <v>422</v>
      </c>
      <c r="D167" s="323"/>
      <c r="E167" s="323"/>
      <c r="F167" s="323"/>
      <c r="G167" s="323"/>
      <c r="H167" s="323"/>
      <c r="I167" s="323"/>
      <c r="J167" s="323"/>
      <c r="K167" s="323"/>
      <c r="L167" s="323"/>
      <c r="M167" s="323"/>
      <c r="N167" s="323"/>
      <c r="O167" s="323"/>
      <c r="P167" s="323"/>
      <c r="Q167" s="323"/>
      <c r="R167" s="323"/>
      <c r="S167" s="323"/>
      <c r="T167" s="323"/>
      <c r="U167" s="323"/>
      <c r="V167" s="323"/>
      <c r="W167" s="323"/>
      <c r="X167" s="323"/>
      <c r="Y167" s="323"/>
      <c r="Z167" s="323"/>
      <c r="AA167" s="323"/>
      <c r="AB167" s="324"/>
      <c r="AC167" s="460" t="s">
        <v>134</v>
      </c>
      <c r="AD167" s="461"/>
      <c r="AE167" s="327">
        <v>0</v>
      </c>
      <c r="AF167" s="328"/>
      <c r="AG167" s="328"/>
      <c r="AH167" s="329"/>
      <c r="AI167" s="330">
        <v>0</v>
      </c>
      <c r="AJ167" s="331"/>
      <c r="AK167" s="331"/>
      <c r="AL167" s="332"/>
      <c r="AM167" s="330">
        <v>0</v>
      </c>
      <c r="AN167" s="331"/>
      <c r="AO167" s="331"/>
      <c r="AP167" s="332"/>
      <c r="AQ167" s="455" t="str">
        <f t="shared" si="47"/>
        <v>n.é.</v>
      </c>
      <c r="AR167" s="456"/>
    </row>
    <row r="168" spans="1:44" ht="20.100000000000001" customHeight="1" x14ac:dyDescent="0.2">
      <c r="A168" s="482" t="s">
        <v>671</v>
      </c>
      <c r="B168" s="487"/>
      <c r="C168" s="322" t="s">
        <v>143</v>
      </c>
      <c r="D168" s="323"/>
      <c r="E168" s="323"/>
      <c r="F168" s="323"/>
      <c r="G168" s="323"/>
      <c r="H168" s="323"/>
      <c r="I168" s="323"/>
      <c r="J168" s="323"/>
      <c r="K168" s="323"/>
      <c r="L168" s="323"/>
      <c r="M168" s="323"/>
      <c r="N168" s="323"/>
      <c r="O168" s="323"/>
      <c r="P168" s="323"/>
      <c r="Q168" s="323"/>
      <c r="R168" s="323"/>
      <c r="S168" s="323"/>
      <c r="T168" s="323"/>
      <c r="U168" s="323"/>
      <c r="V168" s="323"/>
      <c r="W168" s="323"/>
      <c r="X168" s="323"/>
      <c r="Y168" s="323"/>
      <c r="Z168" s="323"/>
      <c r="AA168" s="323"/>
      <c r="AB168" s="324"/>
      <c r="AC168" s="473" t="s">
        <v>135</v>
      </c>
      <c r="AD168" s="474"/>
      <c r="AE168" s="488">
        <f>SUM('03'!AE204:AH204)</f>
        <v>14538729</v>
      </c>
      <c r="AF168" s="489"/>
      <c r="AG168" s="489"/>
      <c r="AH168" s="490"/>
      <c r="AI168" s="484">
        <f>SUM('03'!AI204:AL204)</f>
        <v>14926748</v>
      </c>
      <c r="AJ168" s="485"/>
      <c r="AK168" s="485"/>
      <c r="AL168" s="486"/>
      <c r="AM168" s="484">
        <f>SUM('03'!AM204:AP204)</f>
        <v>10329949</v>
      </c>
      <c r="AN168" s="485"/>
      <c r="AO168" s="485"/>
      <c r="AP168" s="486"/>
      <c r="AQ168" s="455">
        <f t="shared" si="47"/>
        <v>0.69204283478223116</v>
      </c>
      <c r="AR168" s="456"/>
    </row>
    <row r="169" spans="1:44" ht="33" customHeight="1" x14ac:dyDescent="0.2">
      <c r="A169" s="482" t="s">
        <v>672</v>
      </c>
      <c r="B169" s="487"/>
      <c r="C169" s="322" t="s">
        <v>421</v>
      </c>
      <c r="D169" s="323"/>
      <c r="E169" s="323"/>
      <c r="F169" s="323"/>
      <c r="G169" s="323"/>
      <c r="H169" s="323"/>
      <c r="I169" s="323"/>
      <c r="J169" s="323"/>
      <c r="K169" s="323"/>
      <c r="L169" s="323"/>
      <c r="M169" s="323"/>
      <c r="N169" s="323"/>
      <c r="O169" s="323"/>
      <c r="P169" s="323"/>
      <c r="Q169" s="323"/>
      <c r="R169" s="323"/>
      <c r="S169" s="323"/>
      <c r="T169" s="323"/>
      <c r="U169" s="323"/>
      <c r="V169" s="323"/>
      <c r="W169" s="323"/>
      <c r="X169" s="323"/>
      <c r="Y169" s="323"/>
      <c r="Z169" s="323"/>
      <c r="AA169" s="323"/>
      <c r="AB169" s="324"/>
      <c r="AC169" s="460" t="s">
        <v>136</v>
      </c>
      <c r="AD169" s="461"/>
      <c r="AE169" s="327">
        <v>0</v>
      </c>
      <c r="AF169" s="328"/>
      <c r="AG169" s="328"/>
      <c r="AH169" s="329"/>
      <c r="AI169" s="330">
        <v>0</v>
      </c>
      <c r="AJ169" s="331"/>
      <c r="AK169" s="331"/>
      <c r="AL169" s="332"/>
      <c r="AM169" s="330">
        <v>0</v>
      </c>
      <c r="AN169" s="331"/>
      <c r="AO169" s="331"/>
      <c r="AP169" s="332"/>
      <c r="AQ169" s="455" t="str">
        <f t="shared" si="47"/>
        <v>n.é.</v>
      </c>
      <c r="AR169" s="456"/>
    </row>
    <row r="170" spans="1:44" ht="20.100000000000001" customHeight="1" x14ac:dyDescent="0.2">
      <c r="A170" s="482" t="s">
        <v>673</v>
      </c>
      <c r="B170" s="487"/>
      <c r="C170" s="322" t="s">
        <v>420</v>
      </c>
      <c r="D170" s="323"/>
      <c r="E170" s="323"/>
      <c r="F170" s="323"/>
      <c r="G170" s="323"/>
      <c r="H170" s="323"/>
      <c r="I170" s="323"/>
      <c r="J170" s="323"/>
      <c r="K170" s="323"/>
      <c r="L170" s="323"/>
      <c r="M170" s="323"/>
      <c r="N170" s="323"/>
      <c r="O170" s="323"/>
      <c r="P170" s="323"/>
      <c r="Q170" s="323"/>
      <c r="R170" s="323"/>
      <c r="S170" s="323"/>
      <c r="T170" s="323"/>
      <c r="U170" s="323"/>
      <c r="V170" s="323"/>
      <c r="W170" s="323"/>
      <c r="X170" s="323"/>
      <c r="Y170" s="323"/>
      <c r="Z170" s="323"/>
      <c r="AA170" s="323"/>
      <c r="AB170" s="324"/>
      <c r="AC170" s="460" t="s">
        <v>137</v>
      </c>
      <c r="AD170" s="461"/>
      <c r="AE170" s="327">
        <v>0</v>
      </c>
      <c r="AF170" s="328"/>
      <c r="AG170" s="328"/>
      <c r="AH170" s="329"/>
      <c r="AI170" s="330">
        <v>0</v>
      </c>
      <c r="AJ170" s="331"/>
      <c r="AK170" s="331"/>
      <c r="AL170" s="332"/>
      <c r="AM170" s="330">
        <v>0</v>
      </c>
      <c r="AN170" s="331"/>
      <c r="AO170" s="331"/>
      <c r="AP170" s="332"/>
      <c r="AQ170" s="455" t="str">
        <f t="shared" si="47"/>
        <v>n.é.</v>
      </c>
      <c r="AR170" s="456"/>
    </row>
    <row r="171" spans="1:44" ht="20.100000000000001" customHeight="1" x14ac:dyDescent="0.2">
      <c r="A171" s="482" t="s">
        <v>674</v>
      </c>
      <c r="B171" s="487"/>
      <c r="C171" s="322" t="s">
        <v>144</v>
      </c>
      <c r="D171" s="323"/>
      <c r="E171" s="323"/>
      <c r="F171" s="323"/>
      <c r="G171" s="323"/>
      <c r="H171" s="323"/>
      <c r="I171" s="323"/>
      <c r="J171" s="323"/>
      <c r="K171" s="323"/>
      <c r="L171" s="323"/>
      <c r="M171" s="323"/>
      <c r="N171" s="323"/>
      <c r="O171" s="323"/>
      <c r="P171" s="323"/>
      <c r="Q171" s="323"/>
      <c r="R171" s="323"/>
      <c r="S171" s="323"/>
      <c r="T171" s="323"/>
      <c r="U171" s="323"/>
      <c r="V171" s="323"/>
      <c r="W171" s="323"/>
      <c r="X171" s="323"/>
      <c r="Y171" s="323"/>
      <c r="Z171" s="323"/>
      <c r="AA171" s="323"/>
      <c r="AB171" s="324"/>
      <c r="AC171" s="460" t="s">
        <v>138</v>
      </c>
      <c r="AD171" s="461"/>
      <c r="AE171" s="327">
        <v>0</v>
      </c>
      <c r="AF171" s="328"/>
      <c r="AG171" s="328"/>
      <c r="AH171" s="329"/>
      <c r="AI171" s="330">
        <v>0</v>
      </c>
      <c r="AJ171" s="331"/>
      <c r="AK171" s="331"/>
      <c r="AL171" s="332"/>
      <c r="AM171" s="330">
        <v>0</v>
      </c>
      <c r="AN171" s="331"/>
      <c r="AO171" s="331"/>
      <c r="AP171" s="332"/>
      <c r="AQ171" s="455" t="str">
        <f t="shared" si="47"/>
        <v>n.é.</v>
      </c>
      <c r="AR171" s="456"/>
    </row>
    <row r="172" spans="1:44" ht="20.100000000000001" customHeight="1" x14ac:dyDescent="0.2">
      <c r="A172" s="482" t="s">
        <v>675</v>
      </c>
      <c r="B172" s="487"/>
      <c r="C172" s="457" t="s">
        <v>145</v>
      </c>
      <c r="D172" s="458"/>
      <c r="E172" s="458"/>
      <c r="F172" s="458"/>
      <c r="G172" s="458"/>
      <c r="H172" s="458"/>
      <c r="I172" s="458"/>
      <c r="J172" s="458"/>
      <c r="K172" s="458"/>
      <c r="L172" s="458"/>
      <c r="M172" s="458"/>
      <c r="N172" s="458"/>
      <c r="O172" s="458"/>
      <c r="P172" s="458"/>
      <c r="Q172" s="458"/>
      <c r="R172" s="458"/>
      <c r="S172" s="458"/>
      <c r="T172" s="458"/>
      <c r="U172" s="458"/>
      <c r="V172" s="458"/>
      <c r="W172" s="458"/>
      <c r="X172" s="458"/>
      <c r="Y172" s="458"/>
      <c r="Z172" s="458"/>
      <c r="AA172" s="458"/>
      <c r="AB172" s="459"/>
      <c r="AC172" s="460" t="s">
        <v>139</v>
      </c>
      <c r="AD172" s="461"/>
      <c r="AE172" s="327">
        <v>0</v>
      </c>
      <c r="AF172" s="328"/>
      <c r="AG172" s="328"/>
      <c r="AH172" s="329"/>
      <c r="AI172" s="330">
        <v>0</v>
      </c>
      <c r="AJ172" s="331"/>
      <c r="AK172" s="331"/>
      <c r="AL172" s="332"/>
      <c r="AM172" s="330">
        <v>0</v>
      </c>
      <c r="AN172" s="331"/>
      <c r="AO172" s="331"/>
      <c r="AP172" s="332"/>
      <c r="AQ172" s="455" t="str">
        <f t="shared" si="47"/>
        <v>n.é.</v>
      </c>
      <c r="AR172" s="456"/>
    </row>
    <row r="173" spans="1:44" ht="20.100000000000001" customHeight="1" x14ac:dyDescent="0.2">
      <c r="A173" s="482" t="s">
        <v>676</v>
      </c>
      <c r="B173" s="487"/>
      <c r="C173" s="322" t="s">
        <v>639</v>
      </c>
      <c r="D173" s="323"/>
      <c r="E173" s="323"/>
      <c r="F173" s="323"/>
      <c r="G173" s="323"/>
      <c r="H173" s="323"/>
      <c r="I173" s="323"/>
      <c r="J173" s="323"/>
      <c r="K173" s="323"/>
      <c r="L173" s="323"/>
      <c r="M173" s="323"/>
      <c r="N173" s="323"/>
      <c r="O173" s="323"/>
      <c r="P173" s="323"/>
      <c r="Q173" s="323"/>
      <c r="R173" s="323"/>
      <c r="S173" s="323"/>
      <c r="T173" s="323"/>
      <c r="U173" s="323"/>
      <c r="V173" s="323"/>
      <c r="W173" s="323"/>
      <c r="X173" s="323"/>
      <c r="Y173" s="323"/>
      <c r="Z173" s="323"/>
      <c r="AA173" s="323"/>
      <c r="AB173" s="324"/>
      <c r="AC173" s="460" t="s">
        <v>140</v>
      </c>
      <c r="AD173" s="475"/>
      <c r="AE173" s="327">
        <v>0</v>
      </c>
      <c r="AF173" s="328"/>
      <c r="AG173" s="328"/>
      <c r="AH173" s="329"/>
      <c r="AI173" s="330">
        <v>0</v>
      </c>
      <c r="AJ173" s="331"/>
      <c r="AK173" s="331"/>
      <c r="AL173" s="332"/>
      <c r="AM173" s="330">
        <v>0</v>
      </c>
      <c r="AN173" s="331"/>
      <c r="AO173" s="331"/>
      <c r="AP173" s="332"/>
      <c r="AQ173" s="455" t="str">
        <f t="shared" si="47"/>
        <v>n.é.</v>
      </c>
      <c r="AR173" s="456"/>
    </row>
    <row r="174" spans="1:44" ht="20.100000000000001" customHeight="1" x14ac:dyDescent="0.2">
      <c r="A174" s="482" t="s">
        <v>677</v>
      </c>
      <c r="B174" s="487"/>
      <c r="C174" s="322" t="s">
        <v>146</v>
      </c>
      <c r="D174" s="323"/>
      <c r="E174" s="323"/>
      <c r="F174" s="323"/>
      <c r="G174" s="323"/>
      <c r="H174" s="323"/>
      <c r="I174" s="323"/>
      <c r="J174" s="323"/>
      <c r="K174" s="323"/>
      <c r="L174" s="323"/>
      <c r="M174" s="323"/>
      <c r="N174" s="323"/>
      <c r="O174" s="323"/>
      <c r="P174" s="323"/>
      <c r="Q174" s="323"/>
      <c r="R174" s="323"/>
      <c r="S174" s="323"/>
      <c r="T174" s="323"/>
      <c r="U174" s="323"/>
      <c r="V174" s="323"/>
      <c r="W174" s="323"/>
      <c r="X174" s="323"/>
      <c r="Y174" s="323"/>
      <c r="Z174" s="323"/>
      <c r="AA174" s="323"/>
      <c r="AB174" s="324"/>
      <c r="AC174" s="460" t="s">
        <v>141</v>
      </c>
      <c r="AD174" s="475"/>
      <c r="AE174" s="327">
        <f>SUM('03'!AE210:AH210)</f>
        <v>750000</v>
      </c>
      <c r="AF174" s="328"/>
      <c r="AG174" s="328"/>
      <c r="AH174" s="329"/>
      <c r="AI174" s="330">
        <f>SUM('03'!AI210:AL210)</f>
        <v>750000</v>
      </c>
      <c r="AJ174" s="331"/>
      <c r="AK174" s="331"/>
      <c r="AL174" s="332"/>
      <c r="AM174" s="330">
        <f>SUM('03'!AM210:AP210)</f>
        <v>750000</v>
      </c>
      <c r="AN174" s="331"/>
      <c r="AO174" s="331"/>
      <c r="AP174" s="332"/>
      <c r="AQ174" s="455">
        <f t="shared" si="47"/>
        <v>1</v>
      </c>
      <c r="AR174" s="456"/>
    </row>
    <row r="175" spans="1:44" ht="20.100000000000001" customHeight="1" x14ac:dyDescent="0.2">
      <c r="A175" s="482" t="s">
        <v>678</v>
      </c>
      <c r="B175" s="487"/>
      <c r="C175" s="457" t="s">
        <v>147</v>
      </c>
      <c r="D175" s="458"/>
      <c r="E175" s="458"/>
      <c r="F175" s="458"/>
      <c r="G175" s="458"/>
      <c r="H175" s="458"/>
      <c r="I175" s="458"/>
      <c r="J175" s="458"/>
      <c r="K175" s="458"/>
      <c r="L175" s="458"/>
      <c r="M175" s="458"/>
      <c r="N175" s="458"/>
      <c r="O175" s="458"/>
      <c r="P175" s="458"/>
      <c r="Q175" s="458"/>
      <c r="R175" s="458"/>
      <c r="S175" s="458"/>
      <c r="T175" s="458"/>
      <c r="U175" s="458"/>
      <c r="V175" s="458"/>
      <c r="W175" s="458"/>
      <c r="X175" s="458"/>
      <c r="Y175" s="458"/>
      <c r="Z175" s="458"/>
      <c r="AA175" s="458"/>
      <c r="AB175" s="459"/>
      <c r="AC175" s="473" t="s">
        <v>640</v>
      </c>
      <c r="AD175" s="474"/>
      <c r="AE175" s="488">
        <f>SUM('03'!AE213:AH213)</f>
        <v>2363065</v>
      </c>
      <c r="AF175" s="489"/>
      <c r="AG175" s="489"/>
      <c r="AH175" s="490"/>
      <c r="AI175" s="484">
        <f>SUM('03'!AI213:AL213)</f>
        <v>15536118</v>
      </c>
      <c r="AJ175" s="485"/>
      <c r="AK175" s="485"/>
      <c r="AL175" s="486"/>
      <c r="AM175" s="491" t="s">
        <v>565</v>
      </c>
      <c r="AN175" s="492"/>
      <c r="AO175" s="492"/>
      <c r="AP175" s="493"/>
      <c r="AQ175" s="494" t="s">
        <v>566</v>
      </c>
      <c r="AR175" s="495"/>
    </row>
    <row r="176" spans="1:44" ht="20.100000000000001" customHeight="1" x14ac:dyDescent="0.2">
      <c r="A176" s="483" t="s">
        <v>679</v>
      </c>
      <c r="B176" s="499"/>
      <c r="C176" s="349" t="s">
        <v>752</v>
      </c>
      <c r="D176" s="350"/>
      <c r="E176" s="350"/>
      <c r="F176" s="350"/>
      <c r="G176" s="350"/>
      <c r="H176" s="350"/>
      <c r="I176" s="350"/>
      <c r="J176" s="350"/>
      <c r="K176" s="350"/>
      <c r="L176" s="350"/>
      <c r="M176" s="350"/>
      <c r="N176" s="350"/>
      <c r="O176" s="350"/>
      <c r="P176" s="350"/>
      <c r="Q176" s="350"/>
      <c r="R176" s="350"/>
      <c r="S176" s="350"/>
      <c r="T176" s="350"/>
      <c r="U176" s="350"/>
      <c r="V176" s="350"/>
      <c r="W176" s="350"/>
      <c r="X176" s="350"/>
      <c r="Y176" s="350"/>
      <c r="Z176" s="350"/>
      <c r="AA176" s="350"/>
      <c r="AB176" s="351"/>
      <c r="AC176" s="471" t="s">
        <v>59</v>
      </c>
      <c r="AD176" s="472"/>
      <c r="AE176" s="361">
        <f>SUM(AE161:AH175)</f>
        <v>21732755</v>
      </c>
      <c r="AF176" s="362"/>
      <c r="AG176" s="362"/>
      <c r="AH176" s="363"/>
      <c r="AI176" s="361">
        <f>SUM(AI161:AL175)</f>
        <v>35293827</v>
      </c>
      <c r="AJ176" s="362"/>
      <c r="AK176" s="362"/>
      <c r="AL176" s="363"/>
      <c r="AM176" s="361">
        <f t="shared" ref="AM176" si="58">SUM(AM161:AP175)</f>
        <v>13855003</v>
      </c>
      <c r="AN176" s="362"/>
      <c r="AO176" s="362"/>
      <c r="AP176" s="363"/>
      <c r="AQ176" s="372">
        <f t="shared" ref="AQ176:AQ207" si="59">IF(AI176&gt;0,AM176/AI176,"n.é.")</f>
        <v>0.39256165107852997</v>
      </c>
      <c r="AR176" s="373"/>
    </row>
    <row r="177" spans="1:44" ht="20.100000000000001" customHeight="1" x14ac:dyDescent="0.2">
      <c r="A177" s="482" t="s">
        <v>680</v>
      </c>
      <c r="B177" s="487"/>
      <c r="C177" s="496" t="s">
        <v>148</v>
      </c>
      <c r="D177" s="497"/>
      <c r="E177" s="497"/>
      <c r="F177" s="497"/>
      <c r="G177" s="497"/>
      <c r="H177" s="497"/>
      <c r="I177" s="497"/>
      <c r="J177" s="497"/>
      <c r="K177" s="497"/>
      <c r="L177" s="497"/>
      <c r="M177" s="497"/>
      <c r="N177" s="497"/>
      <c r="O177" s="497"/>
      <c r="P177" s="497"/>
      <c r="Q177" s="497"/>
      <c r="R177" s="497"/>
      <c r="S177" s="497"/>
      <c r="T177" s="497"/>
      <c r="U177" s="497"/>
      <c r="V177" s="497"/>
      <c r="W177" s="497"/>
      <c r="X177" s="497"/>
      <c r="Y177" s="497"/>
      <c r="Z177" s="497"/>
      <c r="AA177" s="497"/>
      <c r="AB177" s="498"/>
      <c r="AC177" s="473" t="s">
        <v>124</v>
      </c>
      <c r="AD177" s="474"/>
      <c r="AE177" s="327">
        <f>SUM('03'!AE215:AH215,'04'!AE177:AH177)</f>
        <v>0</v>
      </c>
      <c r="AF177" s="328"/>
      <c r="AG177" s="328"/>
      <c r="AH177" s="329"/>
      <c r="AI177" s="330">
        <f>SUM('04'!AI177:AL177,'03'!AI215:AL215)</f>
        <v>0</v>
      </c>
      <c r="AJ177" s="331"/>
      <c r="AK177" s="331"/>
      <c r="AL177" s="332"/>
      <c r="AM177" s="330">
        <f>SUM('03'!AM215:AP215)</f>
        <v>0</v>
      </c>
      <c r="AN177" s="331"/>
      <c r="AO177" s="331"/>
      <c r="AP177" s="332"/>
      <c r="AQ177" s="455" t="str">
        <f t="shared" si="59"/>
        <v>n.é.</v>
      </c>
      <c r="AR177" s="456"/>
    </row>
    <row r="178" spans="1:44" ht="20.100000000000001" customHeight="1" x14ac:dyDescent="0.2">
      <c r="A178" s="482" t="s">
        <v>681</v>
      </c>
      <c r="B178" s="487"/>
      <c r="C178" s="496" t="s">
        <v>149</v>
      </c>
      <c r="D178" s="497"/>
      <c r="E178" s="497"/>
      <c r="F178" s="497"/>
      <c r="G178" s="497"/>
      <c r="H178" s="497"/>
      <c r="I178" s="497"/>
      <c r="J178" s="497"/>
      <c r="K178" s="497"/>
      <c r="L178" s="497"/>
      <c r="M178" s="497"/>
      <c r="N178" s="497"/>
      <c r="O178" s="497"/>
      <c r="P178" s="497"/>
      <c r="Q178" s="497"/>
      <c r="R178" s="497"/>
      <c r="S178" s="497"/>
      <c r="T178" s="497"/>
      <c r="U178" s="497"/>
      <c r="V178" s="497"/>
      <c r="W178" s="497"/>
      <c r="X178" s="497"/>
      <c r="Y178" s="497"/>
      <c r="Z178" s="497"/>
      <c r="AA178" s="497"/>
      <c r="AB178" s="498"/>
      <c r="AC178" s="460" t="s">
        <v>125</v>
      </c>
      <c r="AD178" s="461"/>
      <c r="AE178" s="327">
        <f>SUM('03'!AE216:AH216,'04'!AE178:AH178)</f>
        <v>3149606</v>
      </c>
      <c r="AF178" s="328"/>
      <c r="AG178" s="328"/>
      <c r="AH178" s="329"/>
      <c r="AI178" s="330">
        <f>SUM('03'!AI216:AL216,'04'!AI178:AL178)</f>
        <v>3149606</v>
      </c>
      <c r="AJ178" s="331"/>
      <c r="AK178" s="331"/>
      <c r="AL178" s="332"/>
      <c r="AM178" s="330">
        <v>0</v>
      </c>
      <c r="AN178" s="331"/>
      <c r="AO178" s="331"/>
      <c r="AP178" s="332"/>
      <c r="AQ178" s="455">
        <f t="shared" si="59"/>
        <v>0</v>
      </c>
      <c r="AR178" s="456"/>
    </row>
    <row r="179" spans="1:44" ht="20.100000000000001" customHeight="1" x14ac:dyDescent="0.2">
      <c r="A179" s="482" t="s">
        <v>682</v>
      </c>
      <c r="B179" s="487"/>
      <c r="C179" s="496" t="s">
        <v>150</v>
      </c>
      <c r="D179" s="497"/>
      <c r="E179" s="497"/>
      <c r="F179" s="497"/>
      <c r="G179" s="497"/>
      <c r="H179" s="497"/>
      <c r="I179" s="497"/>
      <c r="J179" s="497"/>
      <c r="K179" s="497"/>
      <c r="L179" s="497"/>
      <c r="M179" s="497"/>
      <c r="N179" s="497"/>
      <c r="O179" s="497"/>
      <c r="P179" s="497"/>
      <c r="Q179" s="497"/>
      <c r="R179" s="497"/>
      <c r="S179" s="497"/>
      <c r="T179" s="497"/>
      <c r="U179" s="497"/>
      <c r="V179" s="497"/>
      <c r="W179" s="497"/>
      <c r="X179" s="497"/>
      <c r="Y179" s="497"/>
      <c r="Z179" s="497"/>
      <c r="AA179" s="497"/>
      <c r="AB179" s="498"/>
      <c r="AC179" s="460" t="s">
        <v>126</v>
      </c>
      <c r="AD179" s="461"/>
      <c r="AE179" s="327">
        <f>SUM('03'!AE217:AH217,'04'!AE179:AH179)</f>
        <v>67887</v>
      </c>
      <c r="AF179" s="328"/>
      <c r="AG179" s="328"/>
      <c r="AH179" s="329"/>
      <c r="AI179" s="330">
        <f>SUM('04'!AI179:AL179,'03'!AI217:AL217)</f>
        <v>67887</v>
      </c>
      <c r="AJ179" s="331"/>
      <c r="AK179" s="331"/>
      <c r="AL179" s="332"/>
      <c r="AM179" s="330">
        <f>SUM('03'!AM217:AP217,'04'!AM179:AP179)</f>
        <v>0</v>
      </c>
      <c r="AN179" s="331"/>
      <c r="AO179" s="331"/>
      <c r="AP179" s="332"/>
      <c r="AQ179" s="455">
        <f t="shared" si="59"/>
        <v>0</v>
      </c>
      <c r="AR179" s="456"/>
    </row>
    <row r="180" spans="1:44" ht="20.100000000000001" customHeight="1" x14ac:dyDescent="0.2">
      <c r="A180" s="482" t="s">
        <v>683</v>
      </c>
      <c r="B180" s="487"/>
      <c r="C180" s="496" t="s">
        <v>151</v>
      </c>
      <c r="D180" s="497"/>
      <c r="E180" s="497"/>
      <c r="F180" s="497"/>
      <c r="G180" s="497"/>
      <c r="H180" s="497"/>
      <c r="I180" s="497"/>
      <c r="J180" s="497"/>
      <c r="K180" s="497"/>
      <c r="L180" s="497"/>
      <c r="M180" s="497"/>
      <c r="N180" s="497"/>
      <c r="O180" s="497"/>
      <c r="P180" s="497"/>
      <c r="Q180" s="497"/>
      <c r="R180" s="497"/>
      <c r="S180" s="497"/>
      <c r="T180" s="497"/>
      <c r="U180" s="497"/>
      <c r="V180" s="497"/>
      <c r="W180" s="497"/>
      <c r="X180" s="497"/>
      <c r="Y180" s="497"/>
      <c r="Z180" s="497"/>
      <c r="AA180" s="497"/>
      <c r="AB180" s="498"/>
      <c r="AC180" s="460" t="s">
        <v>127</v>
      </c>
      <c r="AD180" s="461"/>
      <c r="AE180" s="327">
        <f>SUM('03'!AE218:AH218,'04'!AE180:AH180)</f>
        <v>0</v>
      </c>
      <c r="AF180" s="328"/>
      <c r="AG180" s="328"/>
      <c r="AH180" s="329"/>
      <c r="AI180" s="330">
        <f>SUM('03'!AI218:AL218,'04'!AI180:AL180)</f>
        <v>1215211</v>
      </c>
      <c r="AJ180" s="331"/>
      <c r="AK180" s="331"/>
      <c r="AL180" s="332"/>
      <c r="AM180" s="330">
        <f>SUM('03'!AM218:AP218,'04'!AM180:AP180)</f>
        <v>369819</v>
      </c>
      <c r="AN180" s="331"/>
      <c r="AO180" s="331"/>
      <c r="AP180" s="332"/>
      <c r="AQ180" s="455">
        <f t="shared" si="59"/>
        <v>0.30432492793432581</v>
      </c>
      <c r="AR180" s="456"/>
    </row>
    <row r="181" spans="1:44" ht="20.100000000000001" customHeight="1" x14ac:dyDescent="0.2">
      <c r="A181" s="482" t="s">
        <v>684</v>
      </c>
      <c r="B181" s="487"/>
      <c r="C181" s="382" t="s">
        <v>152</v>
      </c>
      <c r="D181" s="383"/>
      <c r="E181" s="383"/>
      <c r="F181" s="383"/>
      <c r="G181" s="383"/>
      <c r="H181" s="383"/>
      <c r="I181" s="383"/>
      <c r="J181" s="383"/>
      <c r="K181" s="383"/>
      <c r="L181" s="383"/>
      <c r="M181" s="383"/>
      <c r="N181" s="383"/>
      <c r="O181" s="383"/>
      <c r="P181" s="383"/>
      <c r="Q181" s="383"/>
      <c r="R181" s="383"/>
      <c r="S181" s="383"/>
      <c r="T181" s="383"/>
      <c r="U181" s="383"/>
      <c r="V181" s="383"/>
      <c r="W181" s="383"/>
      <c r="X181" s="383"/>
      <c r="Y181" s="383"/>
      <c r="Z181" s="383"/>
      <c r="AA181" s="383"/>
      <c r="AB181" s="384"/>
      <c r="AC181" s="460" t="s">
        <v>128</v>
      </c>
      <c r="AD181" s="461"/>
      <c r="AE181" s="327">
        <v>0</v>
      </c>
      <c r="AF181" s="328"/>
      <c r="AG181" s="328"/>
      <c r="AH181" s="329"/>
      <c r="AI181" s="330">
        <v>0</v>
      </c>
      <c r="AJ181" s="331"/>
      <c r="AK181" s="331"/>
      <c r="AL181" s="332"/>
      <c r="AM181" s="330">
        <v>0</v>
      </c>
      <c r="AN181" s="331"/>
      <c r="AO181" s="331"/>
      <c r="AP181" s="332"/>
      <c r="AQ181" s="455" t="str">
        <f t="shared" si="59"/>
        <v>n.é.</v>
      </c>
      <c r="AR181" s="456"/>
    </row>
    <row r="182" spans="1:44" ht="20.100000000000001" customHeight="1" x14ac:dyDescent="0.2">
      <c r="A182" s="482" t="s">
        <v>685</v>
      </c>
      <c r="B182" s="487"/>
      <c r="C182" s="382" t="s">
        <v>153</v>
      </c>
      <c r="D182" s="383"/>
      <c r="E182" s="383"/>
      <c r="F182" s="383"/>
      <c r="G182" s="383"/>
      <c r="H182" s="383"/>
      <c r="I182" s="383"/>
      <c r="J182" s="383"/>
      <c r="K182" s="383"/>
      <c r="L182" s="383"/>
      <c r="M182" s="383"/>
      <c r="N182" s="383"/>
      <c r="O182" s="383"/>
      <c r="P182" s="383"/>
      <c r="Q182" s="383"/>
      <c r="R182" s="383"/>
      <c r="S182" s="383"/>
      <c r="T182" s="383"/>
      <c r="U182" s="383"/>
      <c r="V182" s="383"/>
      <c r="W182" s="383"/>
      <c r="X182" s="383"/>
      <c r="Y182" s="383"/>
      <c r="Z182" s="383"/>
      <c r="AA182" s="383"/>
      <c r="AB182" s="384"/>
      <c r="AC182" s="460" t="s">
        <v>129</v>
      </c>
      <c r="AD182" s="461"/>
      <c r="AE182" s="327">
        <v>0</v>
      </c>
      <c r="AF182" s="328"/>
      <c r="AG182" s="328"/>
      <c r="AH182" s="329"/>
      <c r="AI182" s="330">
        <v>0</v>
      </c>
      <c r="AJ182" s="331"/>
      <c r="AK182" s="331"/>
      <c r="AL182" s="332"/>
      <c r="AM182" s="330">
        <v>0</v>
      </c>
      <c r="AN182" s="331"/>
      <c r="AO182" s="331"/>
      <c r="AP182" s="332"/>
      <c r="AQ182" s="455" t="str">
        <f t="shared" si="59"/>
        <v>n.é.</v>
      </c>
      <c r="AR182" s="456"/>
    </row>
    <row r="183" spans="1:44" ht="20.100000000000001" customHeight="1" x14ac:dyDescent="0.2">
      <c r="A183" s="482" t="s">
        <v>686</v>
      </c>
      <c r="B183" s="487"/>
      <c r="C183" s="382" t="s">
        <v>154</v>
      </c>
      <c r="D183" s="383"/>
      <c r="E183" s="383"/>
      <c r="F183" s="383"/>
      <c r="G183" s="383"/>
      <c r="H183" s="383"/>
      <c r="I183" s="383"/>
      <c r="J183" s="383"/>
      <c r="K183" s="383"/>
      <c r="L183" s="383"/>
      <c r="M183" s="383"/>
      <c r="N183" s="383"/>
      <c r="O183" s="383"/>
      <c r="P183" s="383"/>
      <c r="Q183" s="383"/>
      <c r="R183" s="383"/>
      <c r="S183" s="383"/>
      <c r="T183" s="383"/>
      <c r="U183" s="383"/>
      <c r="V183" s="383"/>
      <c r="W183" s="383"/>
      <c r="X183" s="383"/>
      <c r="Y183" s="383"/>
      <c r="Z183" s="383"/>
      <c r="AA183" s="383"/>
      <c r="AB183" s="384"/>
      <c r="AC183" s="460" t="s">
        <v>130</v>
      </c>
      <c r="AD183" s="461"/>
      <c r="AE183" s="327">
        <f>SUM('03'!AE221:AH221,'04'!AE183:AH183)</f>
        <v>868724</v>
      </c>
      <c r="AF183" s="328"/>
      <c r="AG183" s="328"/>
      <c r="AH183" s="329"/>
      <c r="AI183" s="330">
        <f>SUM('03'!AI221:AL221,'04'!AI183:AL183)</f>
        <v>1156333</v>
      </c>
      <c r="AJ183" s="331"/>
      <c r="AK183" s="331"/>
      <c r="AL183" s="332"/>
      <c r="AM183" s="330">
        <f>SUM('03'!AM221:AP221,'04'!AM183:AP183)</f>
        <v>99851</v>
      </c>
      <c r="AN183" s="331"/>
      <c r="AO183" s="331"/>
      <c r="AP183" s="332"/>
      <c r="AQ183" s="455">
        <f t="shared" si="59"/>
        <v>8.6351422989744298E-2</v>
      </c>
      <c r="AR183" s="456"/>
    </row>
    <row r="184" spans="1:44" s="2" customFormat="1" ht="20.100000000000001" customHeight="1" x14ac:dyDescent="0.2">
      <c r="A184" s="483" t="s">
        <v>687</v>
      </c>
      <c r="B184" s="499"/>
      <c r="C184" s="396" t="s">
        <v>730</v>
      </c>
      <c r="D184" s="397"/>
      <c r="E184" s="397"/>
      <c r="F184" s="397"/>
      <c r="G184" s="397"/>
      <c r="H184" s="397"/>
      <c r="I184" s="397"/>
      <c r="J184" s="397"/>
      <c r="K184" s="397"/>
      <c r="L184" s="397"/>
      <c r="M184" s="397"/>
      <c r="N184" s="397"/>
      <c r="O184" s="397"/>
      <c r="P184" s="397"/>
      <c r="Q184" s="397"/>
      <c r="R184" s="397"/>
      <c r="S184" s="397"/>
      <c r="T184" s="397"/>
      <c r="U184" s="397"/>
      <c r="V184" s="397"/>
      <c r="W184" s="397"/>
      <c r="X184" s="397"/>
      <c r="Y184" s="397"/>
      <c r="Z184" s="397"/>
      <c r="AA184" s="397"/>
      <c r="AB184" s="398"/>
      <c r="AC184" s="471" t="s">
        <v>60</v>
      </c>
      <c r="AD184" s="472"/>
      <c r="AE184" s="361">
        <f>SUM(AE177:AH183)</f>
        <v>4086217</v>
      </c>
      <c r="AF184" s="362"/>
      <c r="AG184" s="362"/>
      <c r="AH184" s="363"/>
      <c r="AI184" s="361">
        <f t="shared" ref="AI184" si="60">SUM(AI177:AL183)</f>
        <v>5589037</v>
      </c>
      <c r="AJ184" s="362"/>
      <c r="AK184" s="362"/>
      <c r="AL184" s="363"/>
      <c r="AM184" s="361">
        <f t="shared" ref="AM184" si="61">SUM(AM177:AP183)</f>
        <v>469670</v>
      </c>
      <c r="AN184" s="362"/>
      <c r="AO184" s="362"/>
      <c r="AP184" s="363"/>
      <c r="AQ184" s="372">
        <f t="shared" si="59"/>
        <v>8.4034154721108478E-2</v>
      </c>
      <c r="AR184" s="373"/>
    </row>
    <row r="185" spans="1:44" ht="20.100000000000001" customHeight="1" x14ac:dyDescent="0.2">
      <c r="A185" s="482" t="s">
        <v>688</v>
      </c>
      <c r="B185" s="487"/>
      <c r="C185" s="341" t="s">
        <v>167</v>
      </c>
      <c r="D185" s="342"/>
      <c r="E185" s="342"/>
      <c r="F185" s="342"/>
      <c r="G185" s="342"/>
      <c r="H185" s="342"/>
      <c r="I185" s="342"/>
      <c r="J185" s="342"/>
      <c r="K185" s="342"/>
      <c r="L185" s="342"/>
      <c r="M185" s="342"/>
      <c r="N185" s="342"/>
      <c r="O185" s="342"/>
      <c r="P185" s="342"/>
      <c r="Q185" s="342"/>
      <c r="R185" s="342"/>
      <c r="S185" s="342"/>
      <c r="T185" s="342"/>
      <c r="U185" s="342"/>
      <c r="V185" s="342"/>
      <c r="W185" s="342"/>
      <c r="X185" s="342"/>
      <c r="Y185" s="342"/>
      <c r="Z185" s="342"/>
      <c r="AA185" s="342"/>
      <c r="AB185" s="343"/>
      <c r="AC185" s="460" t="s">
        <v>155</v>
      </c>
      <c r="AD185" s="461"/>
      <c r="AE185" s="327"/>
      <c r="AF185" s="328"/>
      <c r="AG185" s="328"/>
      <c r="AH185" s="329"/>
      <c r="AI185" s="330">
        <f>SUM('03'!AI223:AL223)</f>
        <v>1537585</v>
      </c>
      <c r="AJ185" s="331"/>
      <c r="AK185" s="331"/>
      <c r="AL185" s="332"/>
      <c r="AM185" s="330">
        <f>SUM('03'!AM223:AP223)</f>
        <v>1537585</v>
      </c>
      <c r="AN185" s="331"/>
      <c r="AO185" s="331"/>
      <c r="AP185" s="332"/>
      <c r="AQ185" s="455">
        <f t="shared" si="59"/>
        <v>1</v>
      </c>
      <c r="AR185" s="456"/>
    </row>
    <row r="186" spans="1:44" ht="20.100000000000001" customHeight="1" x14ac:dyDescent="0.2">
      <c r="A186" s="482" t="s">
        <v>689</v>
      </c>
      <c r="B186" s="487"/>
      <c r="C186" s="341" t="s">
        <v>168</v>
      </c>
      <c r="D186" s="342"/>
      <c r="E186" s="342"/>
      <c r="F186" s="342"/>
      <c r="G186" s="342"/>
      <c r="H186" s="342"/>
      <c r="I186" s="342"/>
      <c r="J186" s="342"/>
      <c r="K186" s="342"/>
      <c r="L186" s="342"/>
      <c r="M186" s="342"/>
      <c r="N186" s="342"/>
      <c r="O186" s="342"/>
      <c r="P186" s="342"/>
      <c r="Q186" s="342"/>
      <c r="R186" s="342"/>
      <c r="S186" s="342"/>
      <c r="T186" s="342"/>
      <c r="U186" s="342"/>
      <c r="V186" s="342"/>
      <c r="W186" s="342"/>
      <c r="X186" s="342"/>
      <c r="Y186" s="342"/>
      <c r="Z186" s="342"/>
      <c r="AA186" s="342"/>
      <c r="AB186" s="343"/>
      <c r="AC186" s="460" t="s">
        <v>156</v>
      </c>
      <c r="AD186" s="461"/>
      <c r="AE186" s="327">
        <v>0</v>
      </c>
      <c r="AF186" s="328"/>
      <c r="AG186" s="328"/>
      <c r="AH186" s="329"/>
      <c r="AI186" s="330">
        <v>0</v>
      </c>
      <c r="AJ186" s="331"/>
      <c r="AK186" s="331"/>
      <c r="AL186" s="332"/>
      <c r="AM186" s="330">
        <v>0</v>
      </c>
      <c r="AN186" s="331"/>
      <c r="AO186" s="331"/>
      <c r="AP186" s="332"/>
      <c r="AQ186" s="455" t="str">
        <f t="shared" si="59"/>
        <v>n.é.</v>
      </c>
      <c r="AR186" s="456"/>
    </row>
    <row r="187" spans="1:44" ht="20.100000000000001" customHeight="1" x14ac:dyDescent="0.2">
      <c r="A187" s="482" t="s">
        <v>690</v>
      </c>
      <c r="B187" s="487"/>
      <c r="C187" s="341" t="s">
        <v>169</v>
      </c>
      <c r="D187" s="342"/>
      <c r="E187" s="342"/>
      <c r="F187" s="342"/>
      <c r="G187" s="342"/>
      <c r="H187" s="342"/>
      <c r="I187" s="342"/>
      <c r="J187" s="342"/>
      <c r="K187" s="342"/>
      <c r="L187" s="342"/>
      <c r="M187" s="342"/>
      <c r="N187" s="342"/>
      <c r="O187" s="342"/>
      <c r="P187" s="342"/>
      <c r="Q187" s="342"/>
      <c r="R187" s="342"/>
      <c r="S187" s="342"/>
      <c r="T187" s="342"/>
      <c r="U187" s="342"/>
      <c r="V187" s="342"/>
      <c r="W187" s="342"/>
      <c r="X187" s="342"/>
      <c r="Y187" s="342"/>
      <c r="Z187" s="342"/>
      <c r="AA187" s="342"/>
      <c r="AB187" s="343"/>
      <c r="AC187" s="460" t="s">
        <v>157</v>
      </c>
      <c r="AD187" s="461"/>
      <c r="AE187" s="327"/>
      <c r="AF187" s="328"/>
      <c r="AG187" s="328"/>
      <c r="AH187" s="329"/>
      <c r="AI187" s="330">
        <f>SUM('03'!AI225:AL225)</f>
        <v>0</v>
      </c>
      <c r="AJ187" s="331"/>
      <c r="AK187" s="331"/>
      <c r="AL187" s="332"/>
      <c r="AM187" s="330">
        <f>SUM('03'!AM225:AP225)</f>
        <v>0</v>
      </c>
      <c r="AN187" s="331"/>
      <c r="AO187" s="331"/>
      <c r="AP187" s="332"/>
      <c r="AQ187" s="455" t="str">
        <f t="shared" si="59"/>
        <v>n.é.</v>
      </c>
      <c r="AR187" s="456"/>
    </row>
    <row r="188" spans="1:44" ht="20.100000000000001" customHeight="1" x14ac:dyDescent="0.2">
      <c r="A188" s="482" t="s">
        <v>691</v>
      </c>
      <c r="B188" s="487"/>
      <c r="C188" s="341" t="s">
        <v>170</v>
      </c>
      <c r="D188" s="342"/>
      <c r="E188" s="342"/>
      <c r="F188" s="342"/>
      <c r="G188" s="342"/>
      <c r="H188" s="342"/>
      <c r="I188" s="342"/>
      <c r="J188" s="342"/>
      <c r="K188" s="342"/>
      <c r="L188" s="342"/>
      <c r="M188" s="342"/>
      <c r="N188" s="342"/>
      <c r="O188" s="342"/>
      <c r="P188" s="342"/>
      <c r="Q188" s="342"/>
      <c r="R188" s="342"/>
      <c r="S188" s="342"/>
      <c r="T188" s="342"/>
      <c r="U188" s="342"/>
      <c r="V188" s="342"/>
      <c r="W188" s="342"/>
      <c r="X188" s="342"/>
      <c r="Y188" s="342"/>
      <c r="Z188" s="342"/>
      <c r="AA188" s="342"/>
      <c r="AB188" s="343"/>
      <c r="AC188" s="460" t="s">
        <v>158</v>
      </c>
      <c r="AD188" s="461"/>
      <c r="AE188" s="327"/>
      <c r="AF188" s="328"/>
      <c r="AG188" s="328"/>
      <c r="AH188" s="329"/>
      <c r="AI188" s="330">
        <f>SUM('03'!AI226:AL226)</f>
        <v>388148</v>
      </c>
      <c r="AJ188" s="331"/>
      <c r="AK188" s="331"/>
      <c r="AL188" s="332"/>
      <c r="AM188" s="330">
        <f>SUM('03'!AM226:AP226)</f>
        <v>388148</v>
      </c>
      <c r="AN188" s="331"/>
      <c r="AO188" s="331"/>
      <c r="AP188" s="332"/>
      <c r="AQ188" s="455">
        <f t="shared" si="59"/>
        <v>1</v>
      </c>
      <c r="AR188" s="456"/>
    </row>
    <row r="189" spans="1:44" s="2" customFormat="1" ht="20.100000000000001" customHeight="1" x14ac:dyDescent="0.2">
      <c r="A189" s="483" t="s">
        <v>692</v>
      </c>
      <c r="B189" s="499"/>
      <c r="C189" s="349" t="s">
        <v>731</v>
      </c>
      <c r="D189" s="350"/>
      <c r="E189" s="350"/>
      <c r="F189" s="350"/>
      <c r="G189" s="350"/>
      <c r="H189" s="350"/>
      <c r="I189" s="350"/>
      <c r="J189" s="350"/>
      <c r="K189" s="350"/>
      <c r="L189" s="350"/>
      <c r="M189" s="350"/>
      <c r="N189" s="350"/>
      <c r="O189" s="350"/>
      <c r="P189" s="350"/>
      <c r="Q189" s="350"/>
      <c r="R189" s="350"/>
      <c r="S189" s="350"/>
      <c r="T189" s="350"/>
      <c r="U189" s="350"/>
      <c r="V189" s="350"/>
      <c r="W189" s="350"/>
      <c r="X189" s="350"/>
      <c r="Y189" s="350"/>
      <c r="Z189" s="350"/>
      <c r="AA189" s="350"/>
      <c r="AB189" s="351"/>
      <c r="AC189" s="471" t="s">
        <v>61</v>
      </c>
      <c r="AD189" s="472"/>
      <c r="AE189" s="361">
        <f>SUM(AE185:AH188)</f>
        <v>0</v>
      </c>
      <c r="AF189" s="362"/>
      <c r="AG189" s="362"/>
      <c r="AH189" s="363"/>
      <c r="AI189" s="361">
        <f t="shared" ref="AI189" si="62">SUM(AI185:AL188)</f>
        <v>1925733</v>
      </c>
      <c r="AJ189" s="362"/>
      <c r="AK189" s="362"/>
      <c r="AL189" s="363"/>
      <c r="AM189" s="361">
        <f t="shared" ref="AM189" si="63">SUM(AM185:AP188)</f>
        <v>1925733</v>
      </c>
      <c r="AN189" s="362"/>
      <c r="AO189" s="362"/>
      <c r="AP189" s="363"/>
      <c r="AQ189" s="372">
        <f t="shared" si="59"/>
        <v>1</v>
      </c>
      <c r="AR189" s="373"/>
    </row>
    <row r="190" spans="1:44" ht="28.5" customHeight="1" x14ac:dyDescent="0.2">
      <c r="A190" s="482" t="s">
        <v>693</v>
      </c>
      <c r="B190" s="487"/>
      <c r="C190" s="341" t="s">
        <v>415</v>
      </c>
      <c r="D190" s="342"/>
      <c r="E190" s="342"/>
      <c r="F190" s="342"/>
      <c r="G190" s="342"/>
      <c r="H190" s="342"/>
      <c r="I190" s="342"/>
      <c r="J190" s="342"/>
      <c r="K190" s="342"/>
      <c r="L190" s="342"/>
      <c r="M190" s="342"/>
      <c r="N190" s="342"/>
      <c r="O190" s="342"/>
      <c r="P190" s="342"/>
      <c r="Q190" s="342"/>
      <c r="R190" s="342"/>
      <c r="S190" s="342"/>
      <c r="T190" s="342"/>
      <c r="U190" s="342"/>
      <c r="V190" s="342"/>
      <c r="W190" s="342"/>
      <c r="X190" s="342"/>
      <c r="Y190" s="342"/>
      <c r="Z190" s="342"/>
      <c r="AA190" s="342"/>
      <c r="AB190" s="343"/>
      <c r="AC190" s="460" t="s">
        <v>159</v>
      </c>
      <c r="AD190" s="461"/>
      <c r="AE190" s="327">
        <v>0</v>
      </c>
      <c r="AF190" s="328"/>
      <c r="AG190" s="328"/>
      <c r="AH190" s="329"/>
      <c r="AI190" s="330">
        <v>0</v>
      </c>
      <c r="AJ190" s="331"/>
      <c r="AK190" s="331"/>
      <c r="AL190" s="332"/>
      <c r="AM190" s="330">
        <v>0</v>
      </c>
      <c r="AN190" s="331"/>
      <c r="AO190" s="331"/>
      <c r="AP190" s="332"/>
      <c r="AQ190" s="455" t="str">
        <f t="shared" si="59"/>
        <v>n.é.</v>
      </c>
      <c r="AR190" s="456"/>
    </row>
    <row r="191" spans="1:44" ht="32.25" customHeight="1" x14ac:dyDescent="0.2">
      <c r="A191" s="482" t="s">
        <v>694</v>
      </c>
      <c r="B191" s="487"/>
      <c r="C191" s="341" t="s">
        <v>416</v>
      </c>
      <c r="D191" s="342"/>
      <c r="E191" s="342"/>
      <c r="F191" s="342"/>
      <c r="G191" s="342"/>
      <c r="H191" s="342"/>
      <c r="I191" s="342"/>
      <c r="J191" s="342"/>
      <c r="K191" s="342"/>
      <c r="L191" s="342"/>
      <c r="M191" s="342"/>
      <c r="N191" s="342"/>
      <c r="O191" s="342"/>
      <c r="P191" s="342"/>
      <c r="Q191" s="342"/>
      <c r="R191" s="342"/>
      <c r="S191" s="342"/>
      <c r="T191" s="342"/>
      <c r="U191" s="342"/>
      <c r="V191" s="342"/>
      <c r="W191" s="342"/>
      <c r="X191" s="342"/>
      <c r="Y191" s="342"/>
      <c r="Z191" s="342"/>
      <c r="AA191" s="342"/>
      <c r="AB191" s="343"/>
      <c r="AC191" s="460" t="s">
        <v>160</v>
      </c>
      <c r="AD191" s="461"/>
      <c r="AE191" s="327">
        <v>0</v>
      </c>
      <c r="AF191" s="328"/>
      <c r="AG191" s="328"/>
      <c r="AH191" s="329"/>
      <c r="AI191" s="330">
        <v>0</v>
      </c>
      <c r="AJ191" s="331"/>
      <c r="AK191" s="331"/>
      <c r="AL191" s="332"/>
      <c r="AM191" s="330">
        <v>0</v>
      </c>
      <c r="AN191" s="331"/>
      <c r="AO191" s="331"/>
      <c r="AP191" s="332"/>
      <c r="AQ191" s="455" t="str">
        <f t="shared" si="59"/>
        <v>n.é.</v>
      </c>
      <c r="AR191" s="456"/>
    </row>
    <row r="192" spans="1:44" ht="32.25" customHeight="1" x14ac:dyDescent="0.2">
      <c r="A192" s="482" t="s">
        <v>695</v>
      </c>
      <c r="B192" s="487"/>
      <c r="C192" s="341" t="s">
        <v>417</v>
      </c>
      <c r="D192" s="342"/>
      <c r="E192" s="342"/>
      <c r="F192" s="342"/>
      <c r="G192" s="342"/>
      <c r="H192" s="342"/>
      <c r="I192" s="342"/>
      <c r="J192" s="342"/>
      <c r="K192" s="342"/>
      <c r="L192" s="342"/>
      <c r="M192" s="342"/>
      <c r="N192" s="342"/>
      <c r="O192" s="342"/>
      <c r="P192" s="342"/>
      <c r="Q192" s="342"/>
      <c r="R192" s="342"/>
      <c r="S192" s="342"/>
      <c r="T192" s="342"/>
      <c r="U192" s="342"/>
      <c r="V192" s="342"/>
      <c r="W192" s="342"/>
      <c r="X192" s="342"/>
      <c r="Y192" s="342"/>
      <c r="Z192" s="342"/>
      <c r="AA192" s="342"/>
      <c r="AB192" s="343"/>
      <c r="AC192" s="460" t="s">
        <v>161</v>
      </c>
      <c r="AD192" s="461"/>
      <c r="AE192" s="327">
        <v>0</v>
      </c>
      <c r="AF192" s="328"/>
      <c r="AG192" s="328"/>
      <c r="AH192" s="329"/>
      <c r="AI192" s="330">
        <v>0</v>
      </c>
      <c r="AJ192" s="331"/>
      <c r="AK192" s="331"/>
      <c r="AL192" s="332"/>
      <c r="AM192" s="330">
        <v>0</v>
      </c>
      <c r="AN192" s="331"/>
      <c r="AO192" s="331"/>
      <c r="AP192" s="332"/>
      <c r="AQ192" s="455" t="str">
        <f t="shared" si="59"/>
        <v>n.é.</v>
      </c>
      <c r="AR192" s="456"/>
    </row>
    <row r="193" spans="1:44" ht="32.25" customHeight="1" x14ac:dyDescent="0.2">
      <c r="A193" s="482" t="s">
        <v>696</v>
      </c>
      <c r="B193" s="487"/>
      <c r="C193" s="341" t="s">
        <v>171</v>
      </c>
      <c r="D193" s="342"/>
      <c r="E193" s="342"/>
      <c r="F193" s="342"/>
      <c r="G193" s="342"/>
      <c r="H193" s="342"/>
      <c r="I193" s="342"/>
      <c r="J193" s="342"/>
      <c r="K193" s="342"/>
      <c r="L193" s="342"/>
      <c r="M193" s="342"/>
      <c r="N193" s="342"/>
      <c r="O193" s="342"/>
      <c r="P193" s="342"/>
      <c r="Q193" s="342"/>
      <c r="R193" s="342"/>
      <c r="S193" s="342"/>
      <c r="T193" s="342"/>
      <c r="U193" s="342"/>
      <c r="V193" s="342"/>
      <c r="W193" s="342"/>
      <c r="X193" s="342"/>
      <c r="Y193" s="342"/>
      <c r="Z193" s="342"/>
      <c r="AA193" s="342"/>
      <c r="AB193" s="343"/>
      <c r="AC193" s="460" t="s">
        <v>162</v>
      </c>
      <c r="AD193" s="461"/>
      <c r="AE193" s="327">
        <v>0</v>
      </c>
      <c r="AF193" s="328"/>
      <c r="AG193" s="328"/>
      <c r="AH193" s="329"/>
      <c r="AI193" s="330">
        <v>0</v>
      </c>
      <c r="AJ193" s="331"/>
      <c r="AK193" s="331"/>
      <c r="AL193" s="332"/>
      <c r="AM193" s="330">
        <v>0</v>
      </c>
      <c r="AN193" s="331"/>
      <c r="AO193" s="331"/>
      <c r="AP193" s="332"/>
      <c r="AQ193" s="455" t="str">
        <f t="shared" si="59"/>
        <v>n.é.</v>
      </c>
      <c r="AR193" s="456"/>
    </row>
    <row r="194" spans="1:44" ht="30.75" customHeight="1" x14ac:dyDescent="0.2">
      <c r="A194" s="482" t="s">
        <v>697</v>
      </c>
      <c r="B194" s="487"/>
      <c r="C194" s="341" t="s">
        <v>418</v>
      </c>
      <c r="D194" s="342"/>
      <c r="E194" s="342"/>
      <c r="F194" s="342"/>
      <c r="G194" s="342"/>
      <c r="H194" s="342"/>
      <c r="I194" s="342"/>
      <c r="J194" s="342"/>
      <c r="K194" s="342"/>
      <c r="L194" s="342"/>
      <c r="M194" s="342"/>
      <c r="N194" s="342"/>
      <c r="O194" s="342"/>
      <c r="P194" s="342"/>
      <c r="Q194" s="342"/>
      <c r="R194" s="342"/>
      <c r="S194" s="342"/>
      <c r="T194" s="342"/>
      <c r="U194" s="342"/>
      <c r="V194" s="342"/>
      <c r="W194" s="342"/>
      <c r="X194" s="342"/>
      <c r="Y194" s="342"/>
      <c r="Z194" s="342"/>
      <c r="AA194" s="342"/>
      <c r="AB194" s="343"/>
      <c r="AC194" s="460" t="s">
        <v>163</v>
      </c>
      <c r="AD194" s="461"/>
      <c r="AE194" s="327">
        <v>0</v>
      </c>
      <c r="AF194" s="328"/>
      <c r="AG194" s="328"/>
      <c r="AH194" s="329"/>
      <c r="AI194" s="330">
        <v>0</v>
      </c>
      <c r="AJ194" s="331"/>
      <c r="AK194" s="331"/>
      <c r="AL194" s="332"/>
      <c r="AM194" s="330">
        <v>0</v>
      </c>
      <c r="AN194" s="331"/>
      <c r="AO194" s="331"/>
      <c r="AP194" s="332"/>
      <c r="AQ194" s="455" t="str">
        <f t="shared" si="59"/>
        <v>n.é.</v>
      </c>
      <c r="AR194" s="456"/>
    </row>
    <row r="195" spans="1:44" ht="29.25" customHeight="1" x14ac:dyDescent="0.2">
      <c r="A195" s="482" t="s">
        <v>698</v>
      </c>
      <c r="B195" s="487"/>
      <c r="C195" s="341" t="s">
        <v>419</v>
      </c>
      <c r="D195" s="342"/>
      <c r="E195" s="342"/>
      <c r="F195" s="342"/>
      <c r="G195" s="342"/>
      <c r="H195" s="342"/>
      <c r="I195" s="342"/>
      <c r="J195" s="342"/>
      <c r="K195" s="342"/>
      <c r="L195" s="342"/>
      <c r="M195" s="342"/>
      <c r="N195" s="342"/>
      <c r="O195" s="342"/>
      <c r="P195" s="342"/>
      <c r="Q195" s="342"/>
      <c r="R195" s="342"/>
      <c r="S195" s="342"/>
      <c r="T195" s="342"/>
      <c r="U195" s="342"/>
      <c r="V195" s="342"/>
      <c r="W195" s="342"/>
      <c r="X195" s="342"/>
      <c r="Y195" s="342"/>
      <c r="Z195" s="342"/>
      <c r="AA195" s="342"/>
      <c r="AB195" s="343"/>
      <c r="AC195" s="460" t="s">
        <v>164</v>
      </c>
      <c r="AD195" s="461"/>
      <c r="AE195" s="327">
        <v>0</v>
      </c>
      <c r="AF195" s="328"/>
      <c r="AG195" s="328"/>
      <c r="AH195" s="329"/>
      <c r="AI195" s="330">
        <v>0</v>
      </c>
      <c r="AJ195" s="331"/>
      <c r="AK195" s="331"/>
      <c r="AL195" s="332"/>
      <c r="AM195" s="330">
        <v>0</v>
      </c>
      <c r="AN195" s="331"/>
      <c r="AO195" s="331"/>
      <c r="AP195" s="332"/>
      <c r="AQ195" s="455" t="str">
        <f t="shared" si="59"/>
        <v>n.é.</v>
      </c>
      <c r="AR195" s="456"/>
    </row>
    <row r="196" spans="1:44" ht="20.100000000000001" customHeight="1" x14ac:dyDescent="0.2">
      <c r="A196" s="482" t="s">
        <v>699</v>
      </c>
      <c r="B196" s="487"/>
      <c r="C196" s="341" t="s">
        <v>172</v>
      </c>
      <c r="D196" s="342"/>
      <c r="E196" s="342"/>
      <c r="F196" s="342"/>
      <c r="G196" s="342"/>
      <c r="H196" s="342"/>
      <c r="I196" s="342"/>
      <c r="J196" s="342"/>
      <c r="K196" s="342"/>
      <c r="L196" s="342"/>
      <c r="M196" s="342"/>
      <c r="N196" s="342"/>
      <c r="O196" s="342"/>
      <c r="P196" s="342"/>
      <c r="Q196" s="342"/>
      <c r="R196" s="342"/>
      <c r="S196" s="342"/>
      <c r="T196" s="342"/>
      <c r="U196" s="342"/>
      <c r="V196" s="342"/>
      <c r="W196" s="342"/>
      <c r="X196" s="342"/>
      <c r="Y196" s="342"/>
      <c r="Z196" s="342"/>
      <c r="AA196" s="342"/>
      <c r="AB196" s="343"/>
      <c r="AC196" s="460" t="s">
        <v>165</v>
      </c>
      <c r="AD196" s="461"/>
      <c r="AE196" s="327">
        <v>0</v>
      </c>
      <c r="AF196" s="328"/>
      <c r="AG196" s="328"/>
      <c r="AH196" s="329"/>
      <c r="AI196" s="330">
        <v>0</v>
      </c>
      <c r="AJ196" s="331"/>
      <c r="AK196" s="331"/>
      <c r="AL196" s="332"/>
      <c r="AM196" s="330">
        <v>0</v>
      </c>
      <c r="AN196" s="331"/>
      <c r="AO196" s="331"/>
      <c r="AP196" s="332"/>
      <c r="AQ196" s="455" t="str">
        <f t="shared" si="59"/>
        <v>n.é.</v>
      </c>
      <c r="AR196" s="456"/>
    </row>
    <row r="197" spans="1:44" ht="20.100000000000001" customHeight="1" x14ac:dyDescent="0.2">
      <c r="A197" s="482" t="s">
        <v>700</v>
      </c>
      <c r="B197" s="487"/>
      <c r="C197" s="341" t="s">
        <v>641</v>
      </c>
      <c r="D197" s="342"/>
      <c r="E197" s="342"/>
      <c r="F197" s="342"/>
      <c r="G197" s="342"/>
      <c r="H197" s="342"/>
      <c r="I197" s="342"/>
      <c r="J197" s="342"/>
      <c r="K197" s="342"/>
      <c r="L197" s="342"/>
      <c r="M197" s="342"/>
      <c r="N197" s="342"/>
      <c r="O197" s="342"/>
      <c r="P197" s="342"/>
      <c r="Q197" s="342"/>
      <c r="R197" s="342"/>
      <c r="S197" s="342"/>
      <c r="T197" s="342"/>
      <c r="U197" s="342"/>
      <c r="V197" s="342"/>
      <c r="W197" s="342"/>
      <c r="X197" s="342"/>
      <c r="Y197" s="342"/>
      <c r="Z197" s="342"/>
      <c r="AA197" s="342"/>
      <c r="AB197" s="343"/>
      <c r="AC197" s="460" t="s">
        <v>166</v>
      </c>
      <c r="AD197" s="461"/>
      <c r="AE197" s="327">
        <v>0</v>
      </c>
      <c r="AF197" s="328"/>
      <c r="AG197" s="328"/>
      <c r="AH197" s="329"/>
      <c r="AI197" s="330">
        <v>0</v>
      </c>
      <c r="AJ197" s="331"/>
      <c r="AK197" s="331"/>
      <c r="AL197" s="332"/>
      <c r="AM197" s="330">
        <v>0</v>
      </c>
      <c r="AN197" s="331"/>
      <c r="AO197" s="331"/>
      <c r="AP197" s="332"/>
      <c r="AQ197" s="455" t="str">
        <f t="shared" si="59"/>
        <v>n.é.</v>
      </c>
      <c r="AR197" s="456"/>
    </row>
    <row r="198" spans="1:44" ht="20.100000000000001" customHeight="1" x14ac:dyDescent="0.2">
      <c r="A198" s="482" t="s">
        <v>701</v>
      </c>
      <c r="B198" s="487"/>
      <c r="C198" s="341" t="s">
        <v>173</v>
      </c>
      <c r="D198" s="342"/>
      <c r="E198" s="342"/>
      <c r="F198" s="342"/>
      <c r="G198" s="342"/>
      <c r="H198" s="342"/>
      <c r="I198" s="342"/>
      <c r="J198" s="342"/>
      <c r="K198" s="342"/>
      <c r="L198" s="342"/>
      <c r="M198" s="342"/>
      <c r="N198" s="342"/>
      <c r="O198" s="342"/>
      <c r="P198" s="342"/>
      <c r="Q198" s="342"/>
      <c r="R198" s="342"/>
      <c r="S198" s="342"/>
      <c r="T198" s="342"/>
      <c r="U198" s="342"/>
      <c r="V198" s="342"/>
      <c r="W198" s="342"/>
      <c r="X198" s="342"/>
      <c r="Y198" s="342"/>
      <c r="Z198" s="342"/>
      <c r="AA198" s="342"/>
      <c r="AB198" s="343"/>
      <c r="AC198" s="460" t="s">
        <v>642</v>
      </c>
      <c r="AD198" s="461"/>
      <c r="AE198" s="327">
        <v>0</v>
      </c>
      <c r="AF198" s="328"/>
      <c r="AG198" s="328"/>
      <c r="AH198" s="329"/>
      <c r="AI198" s="330">
        <f>SUM('03'!AI237:AL237)</f>
        <v>1177862</v>
      </c>
      <c r="AJ198" s="331"/>
      <c r="AK198" s="331"/>
      <c r="AL198" s="332"/>
      <c r="AM198" s="330">
        <f>SUM('03'!AM236:AP236)</f>
        <v>1177862</v>
      </c>
      <c r="AN198" s="331"/>
      <c r="AO198" s="331"/>
      <c r="AP198" s="332"/>
      <c r="AQ198" s="455">
        <f t="shared" si="59"/>
        <v>1</v>
      </c>
      <c r="AR198" s="456"/>
    </row>
    <row r="199" spans="1:44" ht="20.100000000000001" customHeight="1" x14ac:dyDescent="0.2">
      <c r="A199" s="483" t="s">
        <v>702</v>
      </c>
      <c r="B199" s="499"/>
      <c r="C199" s="349" t="s">
        <v>732</v>
      </c>
      <c r="D199" s="350"/>
      <c r="E199" s="350"/>
      <c r="F199" s="350"/>
      <c r="G199" s="350"/>
      <c r="H199" s="350"/>
      <c r="I199" s="350"/>
      <c r="J199" s="350"/>
      <c r="K199" s="350"/>
      <c r="L199" s="350"/>
      <c r="M199" s="350"/>
      <c r="N199" s="350"/>
      <c r="O199" s="350"/>
      <c r="P199" s="350"/>
      <c r="Q199" s="350"/>
      <c r="R199" s="350"/>
      <c r="S199" s="350"/>
      <c r="T199" s="350"/>
      <c r="U199" s="350"/>
      <c r="V199" s="350"/>
      <c r="W199" s="350"/>
      <c r="X199" s="350"/>
      <c r="Y199" s="350"/>
      <c r="Z199" s="350"/>
      <c r="AA199" s="350"/>
      <c r="AB199" s="351"/>
      <c r="AC199" s="473" t="s">
        <v>62</v>
      </c>
      <c r="AD199" s="474"/>
      <c r="AE199" s="364">
        <f>SUM(AE190:AH198)</f>
        <v>0</v>
      </c>
      <c r="AF199" s="365"/>
      <c r="AG199" s="365"/>
      <c r="AH199" s="366"/>
      <c r="AI199" s="364">
        <f t="shared" ref="AI199" si="64">SUM(AI190:AL198)</f>
        <v>1177862</v>
      </c>
      <c r="AJ199" s="365"/>
      <c r="AK199" s="365"/>
      <c r="AL199" s="366"/>
      <c r="AM199" s="364">
        <f t="shared" ref="AM199" si="65">SUM(AM190:AP198)</f>
        <v>1177862</v>
      </c>
      <c r="AN199" s="365"/>
      <c r="AO199" s="365"/>
      <c r="AP199" s="366"/>
      <c r="AQ199" s="372">
        <f t="shared" si="59"/>
        <v>1</v>
      </c>
      <c r="AR199" s="373"/>
    </row>
    <row r="200" spans="1:44" s="2" customFormat="1" ht="20.100000000000001" customHeight="1" x14ac:dyDescent="0.2">
      <c r="A200" s="505" t="s">
        <v>703</v>
      </c>
      <c r="B200" s="506"/>
      <c r="C200" s="507" t="s">
        <v>733</v>
      </c>
      <c r="D200" s="508"/>
      <c r="E200" s="508"/>
      <c r="F200" s="508"/>
      <c r="G200" s="508"/>
      <c r="H200" s="508"/>
      <c r="I200" s="508"/>
      <c r="J200" s="508"/>
      <c r="K200" s="508"/>
      <c r="L200" s="508"/>
      <c r="M200" s="508"/>
      <c r="N200" s="508"/>
      <c r="O200" s="508"/>
      <c r="P200" s="508"/>
      <c r="Q200" s="508"/>
      <c r="R200" s="508"/>
      <c r="S200" s="508"/>
      <c r="T200" s="508"/>
      <c r="U200" s="508"/>
      <c r="V200" s="508"/>
      <c r="W200" s="508"/>
      <c r="X200" s="508"/>
      <c r="Y200" s="508"/>
      <c r="Z200" s="508"/>
      <c r="AA200" s="508"/>
      <c r="AB200" s="509"/>
      <c r="AC200" s="510" t="s">
        <v>174</v>
      </c>
      <c r="AD200" s="511"/>
      <c r="AE200" s="500">
        <f>AE121+AE122+AE151+AE160+AE176+AE184+AE189+AE199</f>
        <v>223483203</v>
      </c>
      <c r="AF200" s="501"/>
      <c r="AG200" s="501"/>
      <c r="AH200" s="502"/>
      <c r="AI200" s="500">
        <f t="shared" ref="AI200" si="66">AI121+AI122+AI151+AI160+AI176+AI184+AI189+AI199</f>
        <v>252819763</v>
      </c>
      <c r="AJ200" s="501"/>
      <c r="AK200" s="501"/>
      <c r="AL200" s="502"/>
      <c r="AM200" s="500">
        <f t="shared" ref="AM200" si="67">AM121+AM122+AM151+AM160+AM176+AM184+AM189+AM199</f>
        <v>148184761</v>
      </c>
      <c r="AN200" s="501"/>
      <c r="AO200" s="501"/>
      <c r="AP200" s="502"/>
      <c r="AQ200" s="503">
        <f t="shared" si="59"/>
        <v>0.58612807496382313</v>
      </c>
      <c r="AR200" s="504"/>
    </row>
    <row r="201" spans="1:44" ht="24" customHeight="1" x14ac:dyDescent="0.2">
      <c r="A201" s="482" t="s">
        <v>704</v>
      </c>
      <c r="B201" s="487"/>
      <c r="C201" s="341" t="s">
        <v>643</v>
      </c>
      <c r="D201" s="342"/>
      <c r="E201" s="342"/>
      <c r="F201" s="342"/>
      <c r="G201" s="342"/>
      <c r="H201" s="342"/>
      <c r="I201" s="342"/>
      <c r="J201" s="342"/>
      <c r="K201" s="342"/>
      <c r="L201" s="342"/>
      <c r="M201" s="342"/>
      <c r="N201" s="342"/>
      <c r="O201" s="342"/>
      <c r="P201" s="342"/>
      <c r="Q201" s="342"/>
      <c r="R201" s="342"/>
      <c r="S201" s="342"/>
      <c r="T201" s="342"/>
      <c r="U201" s="342"/>
      <c r="V201" s="342"/>
      <c r="W201" s="342"/>
      <c r="X201" s="342"/>
      <c r="Y201" s="342"/>
      <c r="Z201" s="342"/>
      <c r="AA201" s="342"/>
      <c r="AB201" s="343"/>
      <c r="AC201" s="385" t="s">
        <v>380</v>
      </c>
      <c r="AD201" s="386"/>
      <c r="AE201" s="327">
        <v>0</v>
      </c>
      <c r="AF201" s="328"/>
      <c r="AG201" s="328"/>
      <c r="AH201" s="329"/>
      <c r="AI201" s="330">
        <v>0</v>
      </c>
      <c r="AJ201" s="331"/>
      <c r="AK201" s="331"/>
      <c r="AL201" s="332"/>
      <c r="AM201" s="330">
        <v>0</v>
      </c>
      <c r="AN201" s="331"/>
      <c r="AO201" s="331"/>
      <c r="AP201" s="332"/>
      <c r="AQ201" s="372" t="str">
        <f t="shared" si="59"/>
        <v>n.é.</v>
      </c>
      <c r="AR201" s="373"/>
    </row>
    <row r="202" spans="1:44" ht="31.5" customHeight="1" x14ac:dyDescent="0.2">
      <c r="A202" s="482" t="s">
        <v>705</v>
      </c>
      <c r="B202" s="487"/>
      <c r="C202" s="341" t="s">
        <v>381</v>
      </c>
      <c r="D202" s="342"/>
      <c r="E202" s="342"/>
      <c r="F202" s="342"/>
      <c r="G202" s="342"/>
      <c r="H202" s="342"/>
      <c r="I202" s="342"/>
      <c r="J202" s="342"/>
      <c r="K202" s="342"/>
      <c r="L202" s="342"/>
      <c r="M202" s="342"/>
      <c r="N202" s="342"/>
      <c r="O202" s="342"/>
      <c r="P202" s="342"/>
      <c r="Q202" s="342"/>
      <c r="R202" s="342"/>
      <c r="S202" s="342"/>
      <c r="T202" s="342"/>
      <c r="U202" s="342"/>
      <c r="V202" s="342"/>
      <c r="W202" s="342"/>
      <c r="X202" s="342"/>
      <c r="Y202" s="342"/>
      <c r="Z202" s="342"/>
      <c r="AA202" s="342"/>
      <c r="AB202" s="343"/>
      <c r="AC202" s="385" t="s">
        <v>382</v>
      </c>
      <c r="AD202" s="386"/>
      <c r="AE202" s="327">
        <v>0</v>
      </c>
      <c r="AF202" s="328"/>
      <c r="AG202" s="328"/>
      <c r="AH202" s="329"/>
      <c r="AI202" s="330">
        <v>0</v>
      </c>
      <c r="AJ202" s="331"/>
      <c r="AK202" s="331"/>
      <c r="AL202" s="332"/>
      <c r="AM202" s="330">
        <v>0</v>
      </c>
      <c r="AN202" s="331"/>
      <c r="AO202" s="331"/>
      <c r="AP202" s="332"/>
      <c r="AQ202" s="372" t="str">
        <f t="shared" si="59"/>
        <v>n.é.</v>
      </c>
      <c r="AR202" s="373"/>
    </row>
    <row r="203" spans="1:44" ht="31.5" customHeight="1" x14ac:dyDescent="0.2">
      <c r="A203" s="482" t="s">
        <v>706</v>
      </c>
      <c r="B203" s="487"/>
      <c r="C203" s="341" t="s">
        <v>644</v>
      </c>
      <c r="D203" s="342"/>
      <c r="E203" s="342"/>
      <c r="F203" s="342"/>
      <c r="G203" s="342"/>
      <c r="H203" s="342"/>
      <c r="I203" s="342"/>
      <c r="J203" s="342"/>
      <c r="K203" s="342"/>
      <c r="L203" s="342"/>
      <c r="M203" s="342"/>
      <c r="N203" s="342"/>
      <c r="O203" s="342"/>
      <c r="P203" s="342"/>
      <c r="Q203" s="342"/>
      <c r="R203" s="342"/>
      <c r="S203" s="342"/>
      <c r="T203" s="342"/>
      <c r="U203" s="342"/>
      <c r="V203" s="342"/>
      <c r="W203" s="342"/>
      <c r="X203" s="342"/>
      <c r="Y203" s="342"/>
      <c r="Z203" s="342"/>
      <c r="AA203" s="342"/>
      <c r="AB203" s="343"/>
      <c r="AC203" s="385" t="s">
        <v>383</v>
      </c>
      <c r="AD203" s="386"/>
      <c r="AE203" s="327">
        <v>0</v>
      </c>
      <c r="AF203" s="328"/>
      <c r="AG203" s="328"/>
      <c r="AH203" s="329"/>
      <c r="AI203" s="330">
        <v>0</v>
      </c>
      <c r="AJ203" s="331"/>
      <c r="AK203" s="331"/>
      <c r="AL203" s="332"/>
      <c r="AM203" s="330">
        <v>0</v>
      </c>
      <c r="AN203" s="331"/>
      <c r="AO203" s="331"/>
      <c r="AP203" s="332"/>
      <c r="AQ203" s="372" t="str">
        <f t="shared" si="59"/>
        <v>n.é.</v>
      </c>
      <c r="AR203" s="373"/>
    </row>
    <row r="204" spans="1:44" ht="30.75" customHeight="1" x14ac:dyDescent="0.2">
      <c r="A204" s="483" t="s">
        <v>707</v>
      </c>
      <c r="B204" s="499"/>
      <c r="C204" s="349" t="s">
        <v>734</v>
      </c>
      <c r="D204" s="350"/>
      <c r="E204" s="350"/>
      <c r="F204" s="350"/>
      <c r="G204" s="350"/>
      <c r="H204" s="350"/>
      <c r="I204" s="350"/>
      <c r="J204" s="350"/>
      <c r="K204" s="350"/>
      <c r="L204" s="350"/>
      <c r="M204" s="350"/>
      <c r="N204" s="350"/>
      <c r="O204" s="350"/>
      <c r="P204" s="350"/>
      <c r="Q204" s="350"/>
      <c r="R204" s="350"/>
      <c r="S204" s="350"/>
      <c r="T204" s="350"/>
      <c r="U204" s="350"/>
      <c r="V204" s="350"/>
      <c r="W204" s="350"/>
      <c r="X204" s="350"/>
      <c r="Y204" s="350"/>
      <c r="Z204" s="350"/>
      <c r="AA204" s="350"/>
      <c r="AB204" s="351"/>
      <c r="AC204" s="394" t="s">
        <v>384</v>
      </c>
      <c r="AD204" s="395"/>
      <c r="AE204" s="512">
        <f>SUM(AE201:AH203)</f>
        <v>0</v>
      </c>
      <c r="AF204" s="512"/>
      <c r="AG204" s="512"/>
      <c r="AH204" s="512"/>
      <c r="AI204" s="512">
        <f t="shared" ref="AI204" si="68">SUM(AI201:AL203)</f>
        <v>0</v>
      </c>
      <c r="AJ204" s="512"/>
      <c r="AK204" s="512"/>
      <c r="AL204" s="512"/>
      <c r="AM204" s="512">
        <f t="shared" ref="AM204" si="69">SUM(AM201:AP203)</f>
        <v>0</v>
      </c>
      <c r="AN204" s="512"/>
      <c r="AO204" s="512"/>
      <c r="AP204" s="512"/>
      <c r="AQ204" s="372" t="str">
        <f t="shared" si="59"/>
        <v>n.é.</v>
      </c>
      <c r="AR204" s="373"/>
    </row>
    <row r="205" spans="1:44" ht="20.100000000000001" customHeight="1" x14ac:dyDescent="0.2">
      <c r="A205" s="482" t="s">
        <v>708</v>
      </c>
      <c r="B205" s="487"/>
      <c r="C205" s="382" t="s">
        <v>385</v>
      </c>
      <c r="D205" s="383"/>
      <c r="E205" s="383"/>
      <c r="F205" s="383"/>
      <c r="G205" s="383"/>
      <c r="H205" s="383"/>
      <c r="I205" s="383"/>
      <c r="J205" s="383"/>
      <c r="K205" s="383"/>
      <c r="L205" s="383"/>
      <c r="M205" s="383"/>
      <c r="N205" s="383"/>
      <c r="O205" s="383"/>
      <c r="P205" s="383"/>
      <c r="Q205" s="383"/>
      <c r="R205" s="383"/>
      <c r="S205" s="383"/>
      <c r="T205" s="383"/>
      <c r="U205" s="383"/>
      <c r="V205" s="383"/>
      <c r="W205" s="383"/>
      <c r="X205" s="383"/>
      <c r="Y205" s="383"/>
      <c r="Z205" s="383"/>
      <c r="AA205" s="383"/>
      <c r="AB205" s="384"/>
      <c r="AC205" s="385" t="s">
        <v>386</v>
      </c>
      <c r="AD205" s="386"/>
      <c r="AE205" s="327">
        <v>0</v>
      </c>
      <c r="AF205" s="328"/>
      <c r="AG205" s="328"/>
      <c r="AH205" s="329"/>
      <c r="AI205" s="330">
        <v>0</v>
      </c>
      <c r="AJ205" s="331"/>
      <c r="AK205" s="331"/>
      <c r="AL205" s="332"/>
      <c r="AM205" s="330">
        <v>0</v>
      </c>
      <c r="AN205" s="331"/>
      <c r="AO205" s="331"/>
      <c r="AP205" s="332"/>
      <c r="AQ205" s="372" t="str">
        <f t="shared" si="59"/>
        <v>n.é.</v>
      </c>
      <c r="AR205" s="373"/>
    </row>
    <row r="206" spans="1:44" ht="20.100000000000001" customHeight="1" x14ac:dyDescent="0.2">
      <c r="A206" s="482" t="s">
        <v>709</v>
      </c>
      <c r="B206" s="487"/>
      <c r="C206" s="341" t="s">
        <v>388</v>
      </c>
      <c r="D206" s="342"/>
      <c r="E206" s="342"/>
      <c r="F206" s="342"/>
      <c r="G206" s="342"/>
      <c r="H206" s="342"/>
      <c r="I206" s="342"/>
      <c r="J206" s="342"/>
      <c r="K206" s="342"/>
      <c r="L206" s="342"/>
      <c r="M206" s="342"/>
      <c r="N206" s="342"/>
      <c r="O206" s="342"/>
      <c r="P206" s="342"/>
      <c r="Q206" s="342"/>
      <c r="R206" s="342"/>
      <c r="S206" s="342"/>
      <c r="T206" s="342"/>
      <c r="U206" s="342"/>
      <c r="V206" s="342"/>
      <c r="W206" s="342"/>
      <c r="X206" s="342"/>
      <c r="Y206" s="342"/>
      <c r="Z206" s="342"/>
      <c r="AA206" s="342"/>
      <c r="AB206" s="343"/>
      <c r="AC206" s="385" t="s">
        <v>387</v>
      </c>
      <c r="AD206" s="386"/>
      <c r="AE206" s="327">
        <v>0</v>
      </c>
      <c r="AF206" s="328"/>
      <c r="AG206" s="328"/>
      <c r="AH206" s="329"/>
      <c r="AI206" s="330">
        <v>0</v>
      </c>
      <c r="AJ206" s="331"/>
      <c r="AK206" s="331"/>
      <c r="AL206" s="332"/>
      <c r="AM206" s="330">
        <v>0</v>
      </c>
      <c r="AN206" s="331"/>
      <c r="AO206" s="331"/>
      <c r="AP206" s="332"/>
      <c r="AQ206" s="372" t="str">
        <f t="shared" si="59"/>
        <v>n.é.</v>
      </c>
      <c r="AR206" s="373"/>
    </row>
    <row r="207" spans="1:44" ht="20.100000000000001" customHeight="1" x14ac:dyDescent="0.2">
      <c r="A207" s="482" t="s">
        <v>710</v>
      </c>
      <c r="B207" s="487"/>
      <c r="C207" s="341" t="s">
        <v>645</v>
      </c>
      <c r="D207" s="342"/>
      <c r="E207" s="342"/>
      <c r="F207" s="342"/>
      <c r="G207" s="342"/>
      <c r="H207" s="342"/>
      <c r="I207" s="342"/>
      <c r="J207" s="342"/>
      <c r="K207" s="342"/>
      <c r="L207" s="342"/>
      <c r="M207" s="342"/>
      <c r="N207" s="342"/>
      <c r="O207" s="342"/>
      <c r="P207" s="342"/>
      <c r="Q207" s="342"/>
      <c r="R207" s="342"/>
      <c r="S207" s="342"/>
      <c r="T207" s="342"/>
      <c r="U207" s="342"/>
      <c r="V207" s="342"/>
      <c r="W207" s="342"/>
      <c r="X207" s="342"/>
      <c r="Y207" s="342"/>
      <c r="Z207" s="342"/>
      <c r="AA207" s="342"/>
      <c r="AB207" s="343"/>
      <c r="AC207" s="385" t="s">
        <v>389</v>
      </c>
      <c r="AD207" s="386"/>
      <c r="AE207" s="327">
        <v>0</v>
      </c>
      <c r="AF207" s="328"/>
      <c r="AG207" s="328"/>
      <c r="AH207" s="329"/>
      <c r="AI207" s="330">
        <v>0</v>
      </c>
      <c r="AJ207" s="331"/>
      <c r="AK207" s="331"/>
      <c r="AL207" s="332"/>
      <c r="AM207" s="330">
        <v>0</v>
      </c>
      <c r="AN207" s="331"/>
      <c r="AO207" s="331"/>
      <c r="AP207" s="332"/>
      <c r="AQ207" s="372" t="str">
        <f t="shared" si="59"/>
        <v>n.é.</v>
      </c>
      <c r="AR207" s="373"/>
    </row>
    <row r="208" spans="1:44" ht="20.100000000000001" customHeight="1" x14ac:dyDescent="0.2">
      <c r="A208" s="482" t="s">
        <v>711</v>
      </c>
      <c r="B208" s="487"/>
      <c r="C208" s="341" t="s">
        <v>646</v>
      </c>
      <c r="D208" s="342"/>
      <c r="E208" s="342"/>
      <c r="F208" s="342"/>
      <c r="G208" s="342"/>
      <c r="H208" s="342"/>
      <c r="I208" s="342"/>
      <c r="J208" s="342"/>
      <c r="K208" s="342"/>
      <c r="L208" s="342"/>
      <c r="M208" s="342"/>
      <c r="N208" s="342"/>
      <c r="O208" s="342"/>
      <c r="P208" s="342"/>
      <c r="Q208" s="342"/>
      <c r="R208" s="342"/>
      <c r="S208" s="342"/>
      <c r="T208" s="342"/>
      <c r="U208" s="342"/>
      <c r="V208" s="342"/>
      <c r="W208" s="342"/>
      <c r="X208" s="342"/>
      <c r="Y208" s="342"/>
      <c r="Z208" s="342"/>
      <c r="AA208" s="342"/>
      <c r="AB208" s="343"/>
      <c r="AC208" s="385" t="s">
        <v>390</v>
      </c>
      <c r="AD208" s="386"/>
      <c r="AE208" s="327">
        <v>0</v>
      </c>
      <c r="AF208" s="328"/>
      <c r="AG208" s="328"/>
      <c r="AH208" s="329"/>
      <c r="AI208" s="330">
        <v>0</v>
      </c>
      <c r="AJ208" s="331"/>
      <c r="AK208" s="331"/>
      <c r="AL208" s="332"/>
      <c r="AM208" s="330">
        <v>0</v>
      </c>
      <c r="AN208" s="331"/>
      <c r="AO208" s="331"/>
      <c r="AP208" s="332"/>
      <c r="AQ208" s="372" t="str">
        <f t="shared" ref="AQ208:AQ230" si="70">IF(AI208&gt;0,AM208/AI208,"n.é.")</f>
        <v>n.é.</v>
      </c>
      <c r="AR208" s="373"/>
    </row>
    <row r="209" spans="1:44" ht="20.100000000000001" customHeight="1" x14ac:dyDescent="0.2">
      <c r="A209" s="482" t="s">
        <v>712</v>
      </c>
      <c r="B209" s="487"/>
      <c r="C209" s="341" t="s">
        <v>647</v>
      </c>
      <c r="D209" s="342"/>
      <c r="E209" s="342"/>
      <c r="F209" s="342"/>
      <c r="G209" s="342"/>
      <c r="H209" s="342"/>
      <c r="I209" s="342"/>
      <c r="J209" s="342"/>
      <c r="K209" s="342"/>
      <c r="L209" s="342"/>
      <c r="M209" s="342"/>
      <c r="N209" s="342"/>
      <c r="O209" s="342"/>
      <c r="P209" s="342"/>
      <c r="Q209" s="342"/>
      <c r="R209" s="342"/>
      <c r="S209" s="342"/>
      <c r="T209" s="342"/>
      <c r="U209" s="342"/>
      <c r="V209" s="342"/>
      <c r="W209" s="342"/>
      <c r="X209" s="342"/>
      <c r="Y209" s="342"/>
      <c r="Z209" s="342"/>
      <c r="AA209" s="342"/>
      <c r="AB209" s="343"/>
      <c r="AC209" s="385" t="s">
        <v>648</v>
      </c>
      <c r="AD209" s="386"/>
      <c r="AE209" s="327">
        <v>0</v>
      </c>
      <c r="AF209" s="328"/>
      <c r="AG209" s="328"/>
      <c r="AH209" s="329"/>
      <c r="AI209" s="330">
        <v>0</v>
      </c>
      <c r="AJ209" s="331"/>
      <c r="AK209" s="331"/>
      <c r="AL209" s="332"/>
      <c r="AM209" s="330">
        <v>0</v>
      </c>
      <c r="AN209" s="331"/>
      <c r="AO209" s="331"/>
      <c r="AP209" s="332"/>
      <c r="AQ209" s="372" t="str">
        <f t="shared" si="70"/>
        <v>n.é.</v>
      </c>
      <c r="AR209" s="373"/>
    </row>
    <row r="210" spans="1:44" ht="20.100000000000001" customHeight="1" x14ac:dyDescent="0.2">
      <c r="A210" s="483" t="s">
        <v>713</v>
      </c>
      <c r="B210" s="499"/>
      <c r="C210" s="396" t="s">
        <v>735</v>
      </c>
      <c r="D210" s="397"/>
      <c r="E210" s="397"/>
      <c r="F210" s="397"/>
      <c r="G210" s="397"/>
      <c r="H210" s="397"/>
      <c r="I210" s="397"/>
      <c r="J210" s="397"/>
      <c r="K210" s="397"/>
      <c r="L210" s="397"/>
      <c r="M210" s="397"/>
      <c r="N210" s="397"/>
      <c r="O210" s="397"/>
      <c r="P210" s="397"/>
      <c r="Q210" s="397"/>
      <c r="R210" s="397"/>
      <c r="S210" s="397"/>
      <c r="T210" s="397"/>
      <c r="U210" s="397"/>
      <c r="V210" s="397"/>
      <c r="W210" s="397"/>
      <c r="X210" s="397"/>
      <c r="Y210" s="397"/>
      <c r="Z210" s="397"/>
      <c r="AA210" s="397"/>
      <c r="AB210" s="398"/>
      <c r="AC210" s="394" t="s">
        <v>391</v>
      </c>
      <c r="AD210" s="395"/>
      <c r="AE210" s="512">
        <f>SUM(AE205:AH209)</f>
        <v>0</v>
      </c>
      <c r="AF210" s="512"/>
      <c r="AG210" s="512"/>
      <c r="AH210" s="512"/>
      <c r="AI210" s="512">
        <f t="shared" ref="AI210" si="71">SUM(AI205:AL209)</f>
        <v>0</v>
      </c>
      <c r="AJ210" s="512"/>
      <c r="AK210" s="512"/>
      <c r="AL210" s="512"/>
      <c r="AM210" s="512">
        <f t="shared" ref="AM210" si="72">SUM(AM205:AP209)</f>
        <v>0</v>
      </c>
      <c r="AN210" s="512"/>
      <c r="AO210" s="512"/>
      <c r="AP210" s="512"/>
      <c r="AQ210" s="372" t="str">
        <f t="shared" si="70"/>
        <v>n.é.</v>
      </c>
      <c r="AR210" s="373"/>
    </row>
    <row r="211" spans="1:44" ht="20.100000000000001" customHeight="1" x14ac:dyDescent="0.2">
      <c r="A211" s="482" t="s">
        <v>714</v>
      </c>
      <c r="B211" s="487"/>
      <c r="C211" s="382" t="s">
        <v>392</v>
      </c>
      <c r="D211" s="383"/>
      <c r="E211" s="383"/>
      <c r="F211" s="383"/>
      <c r="G211" s="383"/>
      <c r="H211" s="383"/>
      <c r="I211" s="383"/>
      <c r="J211" s="383"/>
      <c r="K211" s="383"/>
      <c r="L211" s="383"/>
      <c r="M211" s="383"/>
      <c r="N211" s="383"/>
      <c r="O211" s="383"/>
      <c r="P211" s="383"/>
      <c r="Q211" s="383"/>
      <c r="R211" s="383"/>
      <c r="S211" s="383"/>
      <c r="T211" s="383"/>
      <c r="U211" s="383"/>
      <c r="V211" s="383"/>
      <c r="W211" s="383"/>
      <c r="X211" s="383"/>
      <c r="Y211" s="383"/>
      <c r="Z211" s="383"/>
      <c r="AA211" s="383"/>
      <c r="AB211" s="384"/>
      <c r="AC211" s="385" t="s">
        <v>393</v>
      </c>
      <c r="AD211" s="386"/>
      <c r="AE211" s="327">
        <v>0</v>
      </c>
      <c r="AF211" s="328"/>
      <c r="AG211" s="328"/>
      <c r="AH211" s="329"/>
      <c r="AI211" s="330">
        <v>0</v>
      </c>
      <c r="AJ211" s="331"/>
      <c r="AK211" s="331"/>
      <c r="AL211" s="332"/>
      <c r="AM211" s="330">
        <v>0</v>
      </c>
      <c r="AN211" s="331"/>
      <c r="AO211" s="331"/>
      <c r="AP211" s="332"/>
      <c r="AQ211" s="370" t="str">
        <f t="shared" si="70"/>
        <v>n.é.</v>
      </c>
      <c r="AR211" s="371"/>
    </row>
    <row r="212" spans="1:44" ht="20.100000000000001" customHeight="1" thickBot="1" x14ac:dyDescent="0.25">
      <c r="A212" s="482" t="s">
        <v>715</v>
      </c>
      <c r="B212" s="487"/>
      <c r="C212" s="415" t="s">
        <v>394</v>
      </c>
      <c r="D212" s="416"/>
      <c r="E212" s="416"/>
      <c r="F212" s="416"/>
      <c r="G212" s="416"/>
      <c r="H212" s="416"/>
      <c r="I212" s="416"/>
      <c r="J212" s="416"/>
      <c r="K212" s="416"/>
      <c r="L212" s="416"/>
      <c r="M212" s="416"/>
      <c r="N212" s="416"/>
      <c r="O212" s="416"/>
      <c r="P212" s="416"/>
      <c r="Q212" s="416"/>
      <c r="R212" s="416"/>
      <c r="S212" s="416"/>
      <c r="T212" s="416"/>
      <c r="U212" s="416"/>
      <c r="V212" s="416"/>
      <c r="W212" s="416"/>
      <c r="X212" s="416"/>
      <c r="Y212" s="416"/>
      <c r="Z212" s="416"/>
      <c r="AA212" s="416"/>
      <c r="AB212" s="417"/>
      <c r="AC212" s="418" t="s">
        <v>395</v>
      </c>
      <c r="AD212" s="419"/>
      <c r="AE212" s="420">
        <f>SUM('03'!AE250:AH250)</f>
        <v>4437160</v>
      </c>
      <c r="AF212" s="421"/>
      <c r="AG212" s="421"/>
      <c r="AH212" s="422"/>
      <c r="AI212" s="399">
        <f>SUM('03'!AI250:AL250)</f>
        <v>4471632</v>
      </c>
      <c r="AJ212" s="400"/>
      <c r="AK212" s="400"/>
      <c r="AL212" s="401"/>
      <c r="AM212" s="399">
        <f>SUM('03'!AM250:AP250)</f>
        <v>4471632</v>
      </c>
      <c r="AN212" s="400"/>
      <c r="AO212" s="400"/>
      <c r="AP212" s="401"/>
      <c r="AQ212" s="402">
        <f t="shared" si="70"/>
        <v>1</v>
      </c>
      <c r="AR212" s="403"/>
    </row>
    <row r="213" spans="1:44" ht="20.100000000000001" customHeight="1" thickTop="1" thickBot="1" x14ac:dyDescent="0.25">
      <c r="A213" s="482" t="s">
        <v>716</v>
      </c>
      <c r="B213" s="487"/>
      <c r="C213" s="404" t="s">
        <v>396</v>
      </c>
      <c r="D213" s="405"/>
      <c r="E213" s="405"/>
      <c r="F213" s="405"/>
      <c r="G213" s="405"/>
      <c r="H213" s="405"/>
      <c r="I213" s="405"/>
      <c r="J213" s="405"/>
      <c r="K213" s="405"/>
      <c r="L213" s="405"/>
      <c r="M213" s="405"/>
      <c r="N213" s="405"/>
      <c r="O213" s="405"/>
      <c r="P213" s="405"/>
      <c r="Q213" s="405"/>
      <c r="R213" s="405"/>
      <c r="S213" s="405"/>
      <c r="T213" s="405"/>
      <c r="U213" s="405"/>
      <c r="V213" s="405"/>
      <c r="W213" s="405"/>
      <c r="X213" s="405"/>
      <c r="Y213" s="405"/>
      <c r="Z213" s="405"/>
      <c r="AA213" s="405"/>
      <c r="AB213" s="406"/>
      <c r="AC213" s="407" t="s">
        <v>397</v>
      </c>
      <c r="AD213" s="408"/>
      <c r="AE213" s="409">
        <v>0</v>
      </c>
      <c r="AF213" s="410"/>
      <c r="AG213" s="410"/>
      <c r="AH213" s="411"/>
      <c r="AI213" s="412">
        <v>0</v>
      </c>
      <c r="AJ213" s="413"/>
      <c r="AK213" s="413"/>
      <c r="AL213" s="414"/>
      <c r="AM213" s="412">
        <v>60097526</v>
      </c>
      <c r="AN213" s="413"/>
      <c r="AO213" s="413"/>
      <c r="AP213" s="414"/>
      <c r="AQ213" s="436" t="str">
        <f t="shared" si="70"/>
        <v>n.é.</v>
      </c>
      <c r="AR213" s="437"/>
    </row>
    <row r="214" spans="1:44" ht="20.100000000000001" customHeight="1" thickTop="1" x14ac:dyDescent="0.2">
      <c r="A214" s="482" t="s">
        <v>717</v>
      </c>
      <c r="B214" s="487"/>
      <c r="C214" s="428" t="s">
        <v>649</v>
      </c>
      <c r="D214" s="429"/>
      <c r="E214" s="429"/>
      <c r="F214" s="429"/>
      <c r="G214" s="429"/>
      <c r="H214" s="429"/>
      <c r="I214" s="429"/>
      <c r="J214" s="429"/>
      <c r="K214" s="429"/>
      <c r="L214" s="429"/>
      <c r="M214" s="429"/>
      <c r="N214" s="429"/>
      <c r="O214" s="429"/>
      <c r="P214" s="429"/>
      <c r="Q214" s="429"/>
      <c r="R214" s="429"/>
      <c r="S214" s="429"/>
      <c r="T214" s="429"/>
      <c r="U214" s="429"/>
      <c r="V214" s="429"/>
      <c r="W214" s="429"/>
      <c r="X214" s="429"/>
      <c r="Y214" s="429"/>
      <c r="Z214" s="429"/>
      <c r="AA214" s="429"/>
      <c r="AB214" s="430"/>
      <c r="AC214" s="431" t="s">
        <v>398</v>
      </c>
      <c r="AD214" s="432"/>
      <c r="AE214" s="433">
        <v>0</v>
      </c>
      <c r="AF214" s="434"/>
      <c r="AG214" s="434"/>
      <c r="AH214" s="435"/>
      <c r="AI214" s="423">
        <v>0</v>
      </c>
      <c r="AJ214" s="424"/>
      <c r="AK214" s="424"/>
      <c r="AL214" s="425"/>
      <c r="AM214" s="423">
        <v>0</v>
      </c>
      <c r="AN214" s="424"/>
      <c r="AO214" s="424"/>
      <c r="AP214" s="425"/>
      <c r="AQ214" s="426" t="str">
        <f t="shared" si="70"/>
        <v>n.é.</v>
      </c>
      <c r="AR214" s="427"/>
    </row>
    <row r="215" spans="1:44" ht="20.100000000000001" customHeight="1" x14ac:dyDescent="0.2">
      <c r="A215" s="482" t="s">
        <v>718</v>
      </c>
      <c r="B215" s="487"/>
      <c r="C215" s="382" t="s">
        <v>399</v>
      </c>
      <c r="D215" s="383"/>
      <c r="E215" s="383"/>
      <c r="F215" s="383"/>
      <c r="G215" s="383"/>
      <c r="H215" s="383"/>
      <c r="I215" s="383"/>
      <c r="J215" s="383"/>
      <c r="K215" s="383"/>
      <c r="L215" s="383"/>
      <c r="M215" s="383"/>
      <c r="N215" s="383"/>
      <c r="O215" s="383"/>
      <c r="P215" s="383"/>
      <c r="Q215" s="383"/>
      <c r="R215" s="383"/>
      <c r="S215" s="383"/>
      <c r="T215" s="383"/>
      <c r="U215" s="383"/>
      <c r="V215" s="383"/>
      <c r="W215" s="383"/>
      <c r="X215" s="383"/>
      <c r="Y215" s="383"/>
      <c r="Z215" s="383"/>
      <c r="AA215" s="383"/>
      <c r="AB215" s="384"/>
      <c r="AC215" s="385" t="s">
        <v>400</v>
      </c>
      <c r="AD215" s="386"/>
      <c r="AE215" s="327">
        <v>0</v>
      </c>
      <c r="AF215" s="328"/>
      <c r="AG215" s="328"/>
      <c r="AH215" s="329"/>
      <c r="AI215" s="330">
        <v>0</v>
      </c>
      <c r="AJ215" s="331"/>
      <c r="AK215" s="331"/>
      <c r="AL215" s="332"/>
      <c r="AM215" s="330">
        <v>0</v>
      </c>
      <c r="AN215" s="331"/>
      <c r="AO215" s="331"/>
      <c r="AP215" s="332"/>
      <c r="AQ215" s="370" t="str">
        <f t="shared" si="70"/>
        <v>n.é.</v>
      </c>
      <c r="AR215" s="371"/>
    </row>
    <row r="216" spans="1:44" ht="20.100000000000001" customHeight="1" x14ac:dyDescent="0.2">
      <c r="A216" s="482" t="s">
        <v>719</v>
      </c>
      <c r="B216" s="487"/>
      <c r="C216" s="382" t="s">
        <v>401</v>
      </c>
      <c r="D216" s="383"/>
      <c r="E216" s="383"/>
      <c r="F216" s="383"/>
      <c r="G216" s="383"/>
      <c r="H216" s="383"/>
      <c r="I216" s="383"/>
      <c r="J216" s="383"/>
      <c r="K216" s="383"/>
      <c r="L216" s="383"/>
      <c r="M216" s="383"/>
      <c r="N216" s="383"/>
      <c r="O216" s="383"/>
      <c r="P216" s="383"/>
      <c r="Q216" s="383"/>
      <c r="R216" s="383"/>
      <c r="S216" s="383"/>
      <c r="T216" s="383"/>
      <c r="U216" s="383"/>
      <c r="V216" s="383"/>
      <c r="W216" s="383"/>
      <c r="X216" s="383"/>
      <c r="Y216" s="383"/>
      <c r="Z216" s="383"/>
      <c r="AA216" s="383"/>
      <c r="AB216" s="384"/>
      <c r="AC216" s="385" t="s">
        <v>402</v>
      </c>
      <c r="AD216" s="386"/>
      <c r="AE216" s="327">
        <v>0</v>
      </c>
      <c r="AF216" s="328"/>
      <c r="AG216" s="328"/>
      <c r="AH216" s="329"/>
      <c r="AI216" s="330">
        <v>0</v>
      </c>
      <c r="AJ216" s="331"/>
      <c r="AK216" s="331"/>
      <c r="AL216" s="332"/>
      <c r="AM216" s="330">
        <v>0</v>
      </c>
      <c r="AN216" s="331"/>
      <c r="AO216" s="331"/>
      <c r="AP216" s="332"/>
      <c r="AQ216" s="370" t="str">
        <f t="shared" si="70"/>
        <v>n.é.</v>
      </c>
      <c r="AR216" s="371"/>
    </row>
    <row r="217" spans="1:44" ht="20.100000000000001" customHeight="1" x14ac:dyDescent="0.2">
      <c r="A217" s="482" t="s">
        <v>720</v>
      </c>
      <c r="B217" s="487"/>
      <c r="C217" s="382" t="s">
        <v>652</v>
      </c>
      <c r="D217" s="383"/>
      <c r="E217" s="383"/>
      <c r="F217" s="383"/>
      <c r="G217" s="383"/>
      <c r="H217" s="383"/>
      <c r="I217" s="383"/>
      <c r="J217" s="383"/>
      <c r="K217" s="383"/>
      <c r="L217" s="383"/>
      <c r="M217" s="383"/>
      <c r="N217" s="383"/>
      <c r="O217" s="383"/>
      <c r="P217" s="383"/>
      <c r="Q217" s="383"/>
      <c r="R217" s="383"/>
      <c r="S217" s="383"/>
      <c r="T217" s="383"/>
      <c r="U217" s="383"/>
      <c r="V217" s="383"/>
      <c r="W217" s="383"/>
      <c r="X217" s="383"/>
      <c r="Y217" s="383"/>
      <c r="Z217" s="383"/>
      <c r="AA217" s="383"/>
      <c r="AB217" s="384"/>
      <c r="AC217" s="385" t="s">
        <v>653</v>
      </c>
      <c r="AD217" s="386"/>
      <c r="AE217" s="327">
        <v>0</v>
      </c>
      <c r="AF217" s="328"/>
      <c r="AG217" s="328"/>
      <c r="AH217" s="329"/>
      <c r="AI217" s="330">
        <v>0</v>
      </c>
      <c r="AJ217" s="331"/>
      <c r="AK217" s="331"/>
      <c r="AL217" s="332"/>
      <c r="AM217" s="330">
        <v>0</v>
      </c>
      <c r="AN217" s="331"/>
      <c r="AO217" s="331"/>
      <c r="AP217" s="332"/>
      <c r="AQ217" s="370" t="str">
        <f t="shared" si="70"/>
        <v>n.é.</v>
      </c>
      <c r="AR217" s="371"/>
    </row>
    <row r="218" spans="1:44" ht="20.100000000000001" customHeight="1" x14ac:dyDescent="0.2">
      <c r="A218" s="482" t="s">
        <v>721</v>
      </c>
      <c r="B218" s="487"/>
      <c r="C218" s="382" t="s">
        <v>651</v>
      </c>
      <c r="D218" s="383"/>
      <c r="E218" s="383"/>
      <c r="F218" s="383"/>
      <c r="G218" s="383"/>
      <c r="H218" s="383"/>
      <c r="I218" s="383"/>
      <c r="J218" s="383"/>
      <c r="K218" s="383"/>
      <c r="L218" s="383"/>
      <c r="M218" s="383"/>
      <c r="N218" s="383"/>
      <c r="O218" s="383"/>
      <c r="P218" s="383"/>
      <c r="Q218" s="383"/>
      <c r="R218" s="383"/>
      <c r="S218" s="383"/>
      <c r="T218" s="383"/>
      <c r="U218" s="383"/>
      <c r="V218" s="383"/>
      <c r="W218" s="383"/>
      <c r="X218" s="383"/>
      <c r="Y218" s="383"/>
      <c r="Z218" s="383"/>
      <c r="AA218" s="383"/>
      <c r="AB218" s="384"/>
      <c r="AC218" s="385" t="s">
        <v>654</v>
      </c>
      <c r="AD218" s="386"/>
      <c r="AE218" s="327">
        <v>0</v>
      </c>
      <c r="AF218" s="328"/>
      <c r="AG218" s="328"/>
      <c r="AH218" s="329"/>
      <c r="AI218" s="330">
        <v>0</v>
      </c>
      <c r="AJ218" s="331"/>
      <c r="AK218" s="331"/>
      <c r="AL218" s="332"/>
      <c r="AM218" s="330">
        <v>0</v>
      </c>
      <c r="AN218" s="331"/>
      <c r="AO218" s="331"/>
      <c r="AP218" s="332"/>
      <c r="AQ218" s="370" t="str">
        <f t="shared" si="70"/>
        <v>n.é.</v>
      </c>
      <c r="AR218" s="371"/>
    </row>
    <row r="219" spans="1:44" s="2" customFormat="1" ht="20.100000000000001" customHeight="1" x14ac:dyDescent="0.2">
      <c r="A219" s="483" t="s">
        <v>722</v>
      </c>
      <c r="B219" s="499"/>
      <c r="C219" s="396" t="s">
        <v>736</v>
      </c>
      <c r="D219" s="397"/>
      <c r="E219" s="397"/>
      <c r="F219" s="397"/>
      <c r="G219" s="397"/>
      <c r="H219" s="397"/>
      <c r="I219" s="397"/>
      <c r="J219" s="397"/>
      <c r="K219" s="397"/>
      <c r="L219" s="397"/>
      <c r="M219" s="397"/>
      <c r="N219" s="397"/>
      <c r="O219" s="397"/>
      <c r="P219" s="397"/>
      <c r="Q219" s="397"/>
      <c r="R219" s="397"/>
      <c r="S219" s="397"/>
      <c r="T219" s="397"/>
      <c r="U219" s="397"/>
      <c r="V219" s="397"/>
      <c r="W219" s="397"/>
      <c r="X219" s="397"/>
      <c r="Y219" s="397"/>
      <c r="Z219" s="397"/>
      <c r="AA219" s="397"/>
      <c r="AB219" s="398"/>
      <c r="AC219" s="394" t="s">
        <v>650</v>
      </c>
      <c r="AD219" s="395"/>
      <c r="AE219" s="512">
        <f>SUM(AE217:AH218)</f>
        <v>0</v>
      </c>
      <c r="AF219" s="512"/>
      <c r="AG219" s="512"/>
      <c r="AH219" s="512"/>
      <c r="AI219" s="512">
        <f t="shared" ref="AI219" si="73">SUM(AI217:AL218)</f>
        <v>0</v>
      </c>
      <c r="AJ219" s="512"/>
      <c r="AK219" s="512"/>
      <c r="AL219" s="512"/>
      <c r="AM219" s="512">
        <f t="shared" ref="AM219" si="74">SUM(AM217:AP218)</f>
        <v>0</v>
      </c>
      <c r="AN219" s="512"/>
      <c r="AO219" s="512"/>
      <c r="AP219" s="512"/>
      <c r="AQ219" s="372" t="str">
        <f t="shared" si="70"/>
        <v>n.é.</v>
      </c>
      <c r="AR219" s="373"/>
    </row>
    <row r="220" spans="1:44" ht="20.100000000000001" customHeight="1" x14ac:dyDescent="0.2">
      <c r="A220" s="483" t="s">
        <v>723</v>
      </c>
      <c r="B220" s="499"/>
      <c r="C220" s="396" t="s">
        <v>737</v>
      </c>
      <c r="D220" s="397"/>
      <c r="E220" s="397"/>
      <c r="F220" s="397"/>
      <c r="G220" s="397"/>
      <c r="H220" s="397"/>
      <c r="I220" s="397"/>
      <c r="J220" s="397"/>
      <c r="K220" s="397"/>
      <c r="L220" s="397"/>
      <c r="M220" s="397"/>
      <c r="N220" s="397"/>
      <c r="O220" s="397"/>
      <c r="P220" s="397"/>
      <c r="Q220" s="397"/>
      <c r="R220" s="397"/>
      <c r="S220" s="397"/>
      <c r="T220" s="397"/>
      <c r="U220" s="397"/>
      <c r="V220" s="397"/>
      <c r="W220" s="397"/>
      <c r="X220" s="397"/>
      <c r="Y220" s="397"/>
      <c r="Z220" s="397"/>
      <c r="AA220" s="397"/>
      <c r="AB220" s="398"/>
      <c r="AC220" s="394" t="s">
        <v>403</v>
      </c>
      <c r="AD220" s="395"/>
      <c r="AE220" s="512">
        <f>AE204+SUM(AE210:AH216)+AE219</f>
        <v>4437160</v>
      </c>
      <c r="AF220" s="512"/>
      <c r="AG220" s="512"/>
      <c r="AH220" s="512"/>
      <c r="AI220" s="512">
        <f>SUM('03'!AI250:AL250)</f>
        <v>4471632</v>
      </c>
      <c r="AJ220" s="512"/>
      <c r="AK220" s="512"/>
      <c r="AL220" s="512"/>
      <c r="AM220" s="512">
        <f>SUM('03'!AM250:AP250)</f>
        <v>4471632</v>
      </c>
      <c r="AN220" s="512"/>
      <c r="AO220" s="512"/>
      <c r="AP220" s="512"/>
      <c r="AQ220" s="372">
        <f t="shared" si="70"/>
        <v>1</v>
      </c>
      <c r="AR220" s="373"/>
    </row>
    <row r="221" spans="1:44" ht="20.100000000000001" customHeight="1" x14ac:dyDescent="0.2">
      <c r="A221" s="482" t="s">
        <v>724</v>
      </c>
      <c r="B221" s="487"/>
      <c r="C221" s="382" t="s">
        <v>404</v>
      </c>
      <c r="D221" s="383"/>
      <c r="E221" s="383"/>
      <c r="F221" s="383"/>
      <c r="G221" s="383"/>
      <c r="H221" s="383"/>
      <c r="I221" s="383"/>
      <c r="J221" s="383"/>
      <c r="K221" s="383"/>
      <c r="L221" s="383"/>
      <c r="M221" s="383"/>
      <c r="N221" s="383"/>
      <c r="O221" s="383"/>
      <c r="P221" s="383"/>
      <c r="Q221" s="383"/>
      <c r="R221" s="383"/>
      <c r="S221" s="383"/>
      <c r="T221" s="383"/>
      <c r="U221" s="383"/>
      <c r="V221" s="383"/>
      <c r="W221" s="383"/>
      <c r="X221" s="383"/>
      <c r="Y221" s="383"/>
      <c r="Z221" s="383"/>
      <c r="AA221" s="383"/>
      <c r="AB221" s="384"/>
      <c r="AC221" s="385" t="s">
        <v>405</v>
      </c>
      <c r="AD221" s="386"/>
      <c r="AE221" s="327">
        <v>0</v>
      </c>
      <c r="AF221" s="328"/>
      <c r="AG221" s="328"/>
      <c r="AH221" s="329"/>
      <c r="AI221" s="330">
        <v>0</v>
      </c>
      <c r="AJ221" s="331"/>
      <c r="AK221" s="331"/>
      <c r="AL221" s="332"/>
      <c r="AM221" s="330">
        <v>0</v>
      </c>
      <c r="AN221" s="331"/>
      <c r="AO221" s="331"/>
      <c r="AP221" s="332"/>
      <c r="AQ221" s="372" t="str">
        <f t="shared" si="70"/>
        <v>n.é.</v>
      </c>
      <c r="AR221" s="373"/>
    </row>
    <row r="222" spans="1:44" ht="20.100000000000001" customHeight="1" x14ac:dyDescent="0.2">
      <c r="A222" s="482" t="s">
        <v>725</v>
      </c>
      <c r="B222" s="487"/>
      <c r="C222" s="341" t="s">
        <v>406</v>
      </c>
      <c r="D222" s="342"/>
      <c r="E222" s="342"/>
      <c r="F222" s="342"/>
      <c r="G222" s="342"/>
      <c r="H222" s="342"/>
      <c r="I222" s="342"/>
      <c r="J222" s="342"/>
      <c r="K222" s="342"/>
      <c r="L222" s="342"/>
      <c r="M222" s="342"/>
      <c r="N222" s="342"/>
      <c r="O222" s="342"/>
      <c r="P222" s="342"/>
      <c r="Q222" s="342"/>
      <c r="R222" s="342"/>
      <c r="S222" s="342"/>
      <c r="T222" s="342"/>
      <c r="U222" s="342"/>
      <c r="V222" s="342"/>
      <c r="W222" s="342"/>
      <c r="X222" s="342"/>
      <c r="Y222" s="342"/>
      <c r="Z222" s="342"/>
      <c r="AA222" s="342"/>
      <c r="AB222" s="343"/>
      <c r="AC222" s="385" t="s">
        <v>407</v>
      </c>
      <c r="AD222" s="386"/>
      <c r="AE222" s="327">
        <v>0</v>
      </c>
      <c r="AF222" s="328"/>
      <c r="AG222" s="328"/>
      <c r="AH222" s="329"/>
      <c r="AI222" s="330">
        <v>0</v>
      </c>
      <c r="AJ222" s="331"/>
      <c r="AK222" s="331"/>
      <c r="AL222" s="332"/>
      <c r="AM222" s="330">
        <v>0</v>
      </c>
      <c r="AN222" s="331"/>
      <c r="AO222" s="331"/>
      <c r="AP222" s="332"/>
      <c r="AQ222" s="372" t="str">
        <f t="shared" si="70"/>
        <v>n.é.</v>
      </c>
      <c r="AR222" s="373"/>
    </row>
    <row r="223" spans="1:44" ht="20.100000000000001" customHeight="1" x14ac:dyDescent="0.2">
      <c r="A223" s="482" t="s">
        <v>726</v>
      </c>
      <c r="B223" s="487"/>
      <c r="C223" s="382" t="s">
        <v>408</v>
      </c>
      <c r="D223" s="383"/>
      <c r="E223" s="383"/>
      <c r="F223" s="383"/>
      <c r="G223" s="383"/>
      <c r="H223" s="383"/>
      <c r="I223" s="383"/>
      <c r="J223" s="383"/>
      <c r="K223" s="383"/>
      <c r="L223" s="383"/>
      <c r="M223" s="383"/>
      <c r="N223" s="383"/>
      <c r="O223" s="383"/>
      <c r="P223" s="383"/>
      <c r="Q223" s="383"/>
      <c r="R223" s="383"/>
      <c r="S223" s="383"/>
      <c r="T223" s="383"/>
      <c r="U223" s="383"/>
      <c r="V223" s="383"/>
      <c r="W223" s="383"/>
      <c r="X223" s="383"/>
      <c r="Y223" s="383"/>
      <c r="Z223" s="383"/>
      <c r="AA223" s="383"/>
      <c r="AB223" s="384"/>
      <c r="AC223" s="385" t="s">
        <v>409</v>
      </c>
      <c r="AD223" s="386"/>
      <c r="AE223" s="327">
        <v>0</v>
      </c>
      <c r="AF223" s="328"/>
      <c r="AG223" s="328"/>
      <c r="AH223" s="329"/>
      <c r="AI223" s="330">
        <v>0</v>
      </c>
      <c r="AJ223" s="331"/>
      <c r="AK223" s="331"/>
      <c r="AL223" s="332"/>
      <c r="AM223" s="330">
        <v>0</v>
      </c>
      <c r="AN223" s="331"/>
      <c r="AO223" s="331"/>
      <c r="AP223" s="332"/>
      <c r="AQ223" s="372" t="str">
        <f t="shared" si="70"/>
        <v>n.é.</v>
      </c>
      <c r="AR223" s="373"/>
    </row>
    <row r="224" spans="1:44" ht="20.100000000000001" customHeight="1" x14ac:dyDescent="0.2">
      <c r="A224" s="482" t="s">
        <v>726</v>
      </c>
      <c r="B224" s="487"/>
      <c r="C224" s="382" t="s">
        <v>657</v>
      </c>
      <c r="D224" s="383"/>
      <c r="E224" s="383"/>
      <c r="F224" s="383"/>
      <c r="G224" s="383"/>
      <c r="H224" s="383"/>
      <c r="I224" s="383"/>
      <c r="J224" s="383"/>
      <c r="K224" s="383"/>
      <c r="L224" s="383"/>
      <c r="M224" s="383"/>
      <c r="N224" s="383"/>
      <c r="O224" s="383"/>
      <c r="P224" s="383"/>
      <c r="Q224" s="383"/>
      <c r="R224" s="383"/>
      <c r="S224" s="383"/>
      <c r="T224" s="383"/>
      <c r="U224" s="383"/>
      <c r="V224" s="383"/>
      <c r="W224" s="383"/>
      <c r="X224" s="383"/>
      <c r="Y224" s="383"/>
      <c r="Z224" s="383"/>
      <c r="AA224" s="383"/>
      <c r="AB224" s="384"/>
      <c r="AC224" s="385" t="s">
        <v>410</v>
      </c>
      <c r="AD224" s="386"/>
      <c r="AE224" s="327">
        <v>0</v>
      </c>
      <c r="AF224" s="328"/>
      <c r="AG224" s="328"/>
      <c r="AH224" s="329"/>
      <c r="AI224" s="330">
        <v>0</v>
      </c>
      <c r="AJ224" s="331"/>
      <c r="AK224" s="331"/>
      <c r="AL224" s="332"/>
      <c r="AM224" s="330">
        <v>0</v>
      </c>
      <c r="AN224" s="331"/>
      <c r="AO224" s="331"/>
      <c r="AP224" s="332"/>
      <c r="AQ224" s="372" t="str">
        <f t="shared" si="70"/>
        <v>n.é.</v>
      </c>
      <c r="AR224" s="373"/>
    </row>
    <row r="225" spans="1:44" ht="20.100000000000001" customHeight="1" x14ac:dyDescent="0.2">
      <c r="A225" s="482" t="s">
        <v>727</v>
      </c>
      <c r="B225" s="487"/>
      <c r="C225" s="382" t="s">
        <v>655</v>
      </c>
      <c r="D225" s="383"/>
      <c r="E225" s="383"/>
      <c r="F225" s="383"/>
      <c r="G225" s="383"/>
      <c r="H225" s="383"/>
      <c r="I225" s="383"/>
      <c r="J225" s="383"/>
      <c r="K225" s="383"/>
      <c r="L225" s="383"/>
      <c r="M225" s="383"/>
      <c r="N225" s="383"/>
      <c r="O225" s="383"/>
      <c r="P225" s="383"/>
      <c r="Q225" s="383"/>
      <c r="R225" s="383"/>
      <c r="S225" s="383"/>
      <c r="T225" s="383"/>
      <c r="U225" s="383"/>
      <c r="V225" s="383"/>
      <c r="W225" s="383"/>
      <c r="X225" s="383"/>
      <c r="Y225" s="383"/>
      <c r="Z225" s="383"/>
      <c r="AA225" s="383"/>
      <c r="AB225" s="384"/>
      <c r="AC225" s="385" t="s">
        <v>656</v>
      </c>
      <c r="AD225" s="386"/>
      <c r="AE225" s="327">
        <v>0</v>
      </c>
      <c r="AF225" s="328"/>
      <c r="AG225" s="328"/>
      <c r="AH225" s="329"/>
      <c r="AI225" s="330">
        <v>0</v>
      </c>
      <c r="AJ225" s="331"/>
      <c r="AK225" s="331"/>
      <c r="AL225" s="332"/>
      <c r="AM225" s="330">
        <v>0</v>
      </c>
      <c r="AN225" s="331"/>
      <c r="AO225" s="331"/>
      <c r="AP225" s="332"/>
      <c r="AQ225" s="372" t="str">
        <f t="shared" si="70"/>
        <v>n.é.</v>
      </c>
      <c r="AR225" s="373"/>
    </row>
    <row r="226" spans="1:44" s="2" customFormat="1" ht="20.100000000000001" customHeight="1" x14ac:dyDescent="0.2">
      <c r="A226" s="483" t="s">
        <v>728</v>
      </c>
      <c r="B226" s="499"/>
      <c r="C226" s="396" t="s">
        <v>738</v>
      </c>
      <c r="D226" s="397"/>
      <c r="E226" s="397"/>
      <c r="F226" s="397"/>
      <c r="G226" s="397"/>
      <c r="H226" s="397"/>
      <c r="I226" s="397"/>
      <c r="J226" s="397"/>
      <c r="K226" s="397"/>
      <c r="L226" s="397"/>
      <c r="M226" s="397"/>
      <c r="N226" s="397"/>
      <c r="O226" s="397"/>
      <c r="P226" s="397"/>
      <c r="Q226" s="397"/>
      <c r="R226" s="397"/>
      <c r="S226" s="397"/>
      <c r="T226" s="397"/>
      <c r="U226" s="397"/>
      <c r="V226" s="397"/>
      <c r="W226" s="397"/>
      <c r="X226" s="397"/>
      <c r="Y226" s="397"/>
      <c r="Z226" s="397"/>
      <c r="AA226" s="397"/>
      <c r="AB226" s="398"/>
      <c r="AC226" s="394" t="s">
        <v>411</v>
      </c>
      <c r="AD226" s="395"/>
      <c r="AE226" s="512">
        <f>SUM(AE221:AH225)</f>
        <v>0</v>
      </c>
      <c r="AF226" s="512"/>
      <c r="AG226" s="512"/>
      <c r="AH226" s="512"/>
      <c r="AI226" s="512">
        <f t="shared" ref="AI226" si="75">SUM(AI221:AL225)</f>
        <v>0</v>
      </c>
      <c r="AJ226" s="512"/>
      <c r="AK226" s="512"/>
      <c r="AL226" s="512"/>
      <c r="AM226" s="512">
        <f t="shared" ref="AM226" si="76">SUM(AM221:AP225)</f>
        <v>0</v>
      </c>
      <c r="AN226" s="512"/>
      <c r="AO226" s="512"/>
      <c r="AP226" s="512"/>
      <c r="AQ226" s="372" t="str">
        <f t="shared" si="70"/>
        <v>n.é.</v>
      </c>
      <c r="AR226" s="373"/>
    </row>
    <row r="227" spans="1:44" ht="20.100000000000001" customHeight="1" x14ac:dyDescent="0.2">
      <c r="A227" s="482" t="s">
        <v>729</v>
      </c>
      <c r="B227" s="487"/>
      <c r="C227" s="341" t="s">
        <v>412</v>
      </c>
      <c r="D227" s="342"/>
      <c r="E227" s="342"/>
      <c r="F227" s="342"/>
      <c r="G227" s="342"/>
      <c r="H227" s="342"/>
      <c r="I227" s="342"/>
      <c r="J227" s="342"/>
      <c r="K227" s="342"/>
      <c r="L227" s="342"/>
      <c r="M227" s="342"/>
      <c r="N227" s="342"/>
      <c r="O227" s="342"/>
      <c r="P227" s="342"/>
      <c r="Q227" s="342"/>
      <c r="R227" s="342"/>
      <c r="S227" s="342"/>
      <c r="T227" s="342"/>
      <c r="U227" s="342"/>
      <c r="V227" s="342"/>
      <c r="W227" s="342"/>
      <c r="X227" s="342"/>
      <c r="Y227" s="342"/>
      <c r="Z227" s="342"/>
      <c r="AA227" s="342"/>
      <c r="AB227" s="343"/>
      <c r="AC227" s="385" t="s">
        <v>413</v>
      </c>
      <c r="AD227" s="386"/>
      <c r="AE227" s="327">
        <v>0</v>
      </c>
      <c r="AF227" s="328"/>
      <c r="AG227" s="328"/>
      <c r="AH227" s="329"/>
      <c r="AI227" s="330">
        <v>0</v>
      </c>
      <c r="AJ227" s="331"/>
      <c r="AK227" s="331"/>
      <c r="AL227" s="332"/>
      <c r="AM227" s="330">
        <v>0</v>
      </c>
      <c r="AN227" s="331"/>
      <c r="AO227" s="331"/>
      <c r="AP227" s="332"/>
      <c r="AQ227" s="370" t="str">
        <f t="shared" si="70"/>
        <v>n.é.</v>
      </c>
      <c r="AR227" s="371"/>
    </row>
    <row r="228" spans="1:44" ht="20.100000000000001" customHeight="1" x14ac:dyDescent="0.2">
      <c r="A228" s="482" t="s">
        <v>938</v>
      </c>
      <c r="B228" s="487"/>
      <c r="C228" s="341" t="s">
        <v>658</v>
      </c>
      <c r="D228" s="342"/>
      <c r="E228" s="342"/>
      <c r="F228" s="342"/>
      <c r="G228" s="342"/>
      <c r="H228" s="342"/>
      <c r="I228" s="342"/>
      <c r="J228" s="342"/>
      <c r="K228" s="342"/>
      <c r="L228" s="342"/>
      <c r="M228" s="342"/>
      <c r="N228" s="342"/>
      <c r="O228" s="342"/>
      <c r="P228" s="342"/>
      <c r="Q228" s="342"/>
      <c r="R228" s="342"/>
      <c r="S228" s="342"/>
      <c r="T228" s="342"/>
      <c r="U228" s="342"/>
      <c r="V228" s="342"/>
      <c r="W228" s="342"/>
      <c r="X228" s="342"/>
      <c r="Y228" s="342"/>
      <c r="Z228" s="342"/>
      <c r="AA228" s="342"/>
      <c r="AB228" s="343"/>
      <c r="AC228" s="385" t="s">
        <v>659</v>
      </c>
      <c r="AD228" s="386"/>
      <c r="AE228" s="327">
        <v>0</v>
      </c>
      <c r="AF228" s="328"/>
      <c r="AG228" s="328"/>
      <c r="AH228" s="329"/>
      <c r="AI228" s="330">
        <v>0</v>
      </c>
      <c r="AJ228" s="331"/>
      <c r="AK228" s="331"/>
      <c r="AL228" s="332"/>
      <c r="AM228" s="330">
        <v>0</v>
      </c>
      <c r="AN228" s="331"/>
      <c r="AO228" s="331"/>
      <c r="AP228" s="332"/>
      <c r="AQ228" s="370" t="str">
        <f t="shared" si="70"/>
        <v>n.é.</v>
      </c>
      <c r="AR228" s="371"/>
    </row>
    <row r="229" spans="1:44" s="2" customFormat="1" ht="20.100000000000001" customHeight="1" x14ac:dyDescent="0.2">
      <c r="A229" s="514" t="s">
        <v>939</v>
      </c>
      <c r="B229" s="515"/>
      <c r="C229" s="450" t="s">
        <v>739</v>
      </c>
      <c r="D229" s="451"/>
      <c r="E229" s="451"/>
      <c r="F229" s="451"/>
      <c r="G229" s="451"/>
      <c r="H229" s="451"/>
      <c r="I229" s="451"/>
      <c r="J229" s="451"/>
      <c r="K229" s="451"/>
      <c r="L229" s="451"/>
      <c r="M229" s="451"/>
      <c r="N229" s="451"/>
      <c r="O229" s="451"/>
      <c r="P229" s="451"/>
      <c r="Q229" s="451"/>
      <c r="R229" s="451"/>
      <c r="S229" s="451"/>
      <c r="T229" s="451"/>
      <c r="U229" s="451"/>
      <c r="V229" s="451"/>
      <c r="W229" s="451"/>
      <c r="X229" s="451"/>
      <c r="Y229" s="451"/>
      <c r="Z229" s="451"/>
      <c r="AA229" s="451"/>
      <c r="AB229" s="452"/>
      <c r="AC229" s="453" t="s">
        <v>414</v>
      </c>
      <c r="AD229" s="454"/>
      <c r="AE229" s="513">
        <f>SUM(AE220,AE226,AE227,AE228)</f>
        <v>4437160</v>
      </c>
      <c r="AF229" s="513"/>
      <c r="AG229" s="513"/>
      <c r="AH229" s="513"/>
      <c r="AI229" s="513">
        <f t="shared" ref="AI229" si="77">SUM(AI220,AI226,AI227,AI228)</f>
        <v>4471632</v>
      </c>
      <c r="AJ229" s="513"/>
      <c r="AK229" s="513"/>
      <c r="AL229" s="513"/>
      <c r="AM229" s="513">
        <f>SUM(AM220,AM226,AM227,AM228,AM213)</f>
        <v>64569158</v>
      </c>
      <c r="AN229" s="513"/>
      <c r="AO229" s="513"/>
      <c r="AP229" s="513"/>
      <c r="AQ229" s="441">
        <f t="shared" si="70"/>
        <v>14.439729834655445</v>
      </c>
      <c r="AR229" s="442"/>
    </row>
    <row r="230" spans="1:44" s="2" customFormat="1" ht="20.100000000000001" customHeight="1" thickBot="1" x14ac:dyDescent="0.25">
      <c r="A230" s="522" t="s">
        <v>940</v>
      </c>
      <c r="B230" s="523"/>
      <c r="C230" s="524" t="s">
        <v>740</v>
      </c>
      <c r="D230" s="525"/>
      <c r="E230" s="525"/>
      <c r="F230" s="525"/>
      <c r="G230" s="525"/>
      <c r="H230" s="525"/>
      <c r="I230" s="525"/>
      <c r="J230" s="525"/>
      <c r="K230" s="525"/>
      <c r="L230" s="525"/>
      <c r="M230" s="525"/>
      <c r="N230" s="525"/>
      <c r="O230" s="525"/>
      <c r="P230" s="525"/>
      <c r="Q230" s="525"/>
      <c r="R230" s="525"/>
      <c r="S230" s="525"/>
      <c r="T230" s="525"/>
      <c r="U230" s="525"/>
      <c r="V230" s="525"/>
      <c r="W230" s="525"/>
      <c r="X230" s="525"/>
      <c r="Y230" s="525"/>
      <c r="Z230" s="525"/>
      <c r="AA230" s="525"/>
      <c r="AB230" s="526"/>
      <c r="AC230" s="527"/>
      <c r="AD230" s="528"/>
      <c r="AE230" s="529">
        <f>AE200+AE229</f>
        <v>227920363</v>
      </c>
      <c r="AF230" s="529"/>
      <c r="AG230" s="529"/>
      <c r="AH230" s="529"/>
      <c r="AI230" s="529">
        <f t="shared" ref="AI230" si="78">AI200+AI229</f>
        <v>257291395</v>
      </c>
      <c r="AJ230" s="529"/>
      <c r="AK230" s="529"/>
      <c r="AL230" s="529"/>
      <c r="AM230" s="518">
        <f>SUM(AM200,AM229)</f>
        <v>212753919</v>
      </c>
      <c r="AN230" s="518"/>
      <c r="AO230" s="518"/>
      <c r="AP230" s="518"/>
      <c r="AQ230" s="519">
        <f t="shared" si="70"/>
        <v>0.82689869593190246</v>
      </c>
      <c r="AR230" s="520"/>
    </row>
    <row r="231" spans="1:44" ht="13.5" thickTop="1" x14ac:dyDescent="0.2"/>
    <row r="232" spans="1:44" x14ac:dyDescent="0.2">
      <c r="AC232" s="521"/>
      <c r="AD232" s="521"/>
      <c r="AE232" s="516">
        <f>AE230-AE102</f>
        <v>0</v>
      </c>
      <c r="AF232" s="516"/>
      <c r="AG232" s="516"/>
      <c r="AH232" s="516"/>
      <c r="AI232" s="516">
        <f>AI230-AI102</f>
        <v>0</v>
      </c>
      <c r="AJ232" s="516"/>
      <c r="AK232" s="516"/>
      <c r="AL232" s="516"/>
      <c r="AM232" s="516">
        <f>AM102-AM230</f>
        <v>44138816</v>
      </c>
      <c r="AN232" s="516"/>
      <c r="AO232" s="516"/>
      <c r="AP232" s="516"/>
      <c r="AQ232" s="517"/>
      <c r="AR232" s="517"/>
    </row>
  </sheetData>
  <sheetProtection algorithmName="SHA-512" hashValue="PEwewpIHYGJlG+CVnLlzWv33nXWFznQF/bkQmimS2CjDJzp506mLRuclnD21XoZZo1PNFMogrQLOHOYXqdyT9Q==" saltValue="0hbJvnTKn+ngErDEMrGctA==" spinCount="100000" sheet="1" objects="1" scenarios="1"/>
  <mergeCells count="1583">
    <mergeCell ref="AE133:AH133"/>
    <mergeCell ref="AI130:AL130"/>
    <mergeCell ref="AI131:AL131"/>
    <mergeCell ref="AI132:AL132"/>
    <mergeCell ref="AI133:AL133"/>
    <mergeCell ref="AM130:AP130"/>
    <mergeCell ref="AM131:AP131"/>
    <mergeCell ref="AM132:AP132"/>
    <mergeCell ref="AM133:AP133"/>
    <mergeCell ref="A130:B130"/>
    <mergeCell ref="A131:B131"/>
    <mergeCell ref="A132:B132"/>
    <mergeCell ref="A133:B133"/>
    <mergeCell ref="AQ130:AR130"/>
    <mergeCell ref="AQ131:AR131"/>
    <mergeCell ref="AQ132:AR132"/>
    <mergeCell ref="AQ133:AR133"/>
    <mergeCell ref="C132:V132"/>
    <mergeCell ref="C133:V133"/>
    <mergeCell ref="AM229:AP229"/>
    <mergeCell ref="AQ229:AR229"/>
    <mergeCell ref="AM228:AP228"/>
    <mergeCell ref="AQ228:AR228"/>
    <mergeCell ref="A229:B229"/>
    <mergeCell ref="C229:AB229"/>
    <mergeCell ref="AC229:AD229"/>
    <mergeCell ref="AE229:AH229"/>
    <mergeCell ref="AI229:AL229"/>
    <mergeCell ref="A228:B228"/>
    <mergeCell ref="C228:AB228"/>
    <mergeCell ref="AC228:AD228"/>
    <mergeCell ref="AE228:AH228"/>
    <mergeCell ref="AI228:AL228"/>
    <mergeCell ref="AM232:AP232"/>
    <mergeCell ref="AQ232:AR232"/>
    <mergeCell ref="AM230:AP230"/>
    <mergeCell ref="AQ230:AR230"/>
    <mergeCell ref="AC232:AD232"/>
    <mergeCell ref="AE232:AH232"/>
    <mergeCell ref="AI232:AL232"/>
    <mergeCell ref="A230:B230"/>
    <mergeCell ref="C230:AB230"/>
    <mergeCell ref="AC230:AD230"/>
    <mergeCell ref="AE230:AH230"/>
    <mergeCell ref="AI230:AL230"/>
    <mergeCell ref="AM225:AP225"/>
    <mergeCell ref="AQ225:AR225"/>
    <mergeCell ref="AM224:AP224"/>
    <mergeCell ref="AQ224:AR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7:AP227"/>
    <mergeCell ref="AQ227:AR227"/>
    <mergeCell ref="AM226:AP226"/>
    <mergeCell ref="AQ226:AR226"/>
    <mergeCell ref="A227:B227"/>
    <mergeCell ref="C227:AB227"/>
    <mergeCell ref="AC227:AD227"/>
    <mergeCell ref="AE227:AH227"/>
    <mergeCell ref="AI227:AL227"/>
    <mergeCell ref="A226:B226"/>
    <mergeCell ref="C226:AB226"/>
    <mergeCell ref="AC226:AD226"/>
    <mergeCell ref="AE226:AH226"/>
    <mergeCell ref="AI226:AL226"/>
    <mergeCell ref="AM221:AP221"/>
    <mergeCell ref="AQ221:AR221"/>
    <mergeCell ref="AM220:AP220"/>
    <mergeCell ref="AQ220:AR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3:AP223"/>
    <mergeCell ref="AQ223:AR223"/>
    <mergeCell ref="AM222:AP222"/>
    <mergeCell ref="AQ222:AR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17:AP217"/>
    <mergeCell ref="AQ217:AR217"/>
    <mergeCell ref="AM216:AP216"/>
    <mergeCell ref="AQ216:AR216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6:AH216"/>
    <mergeCell ref="AI216:AL216"/>
    <mergeCell ref="AM219:AP219"/>
    <mergeCell ref="AQ219:AR219"/>
    <mergeCell ref="AM218:AP218"/>
    <mergeCell ref="AQ218:AR218"/>
    <mergeCell ref="A219:B219"/>
    <mergeCell ref="C219:AB219"/>
    <mergeCell ref="AC219:AD219"/>
    <mergeCell ref="AE219:AH219"/>
    <mergeCell ref="AI219:AL219"/>
    <mergeCell ref="A218:B218"/>
    <mergeCell ref="C218:AB218"/>
    <mergeCell ref="AC218:AD218"/>
    <mergeCell ref="AE218:AH218"/>
    <mergeCell ref="AI218:AL218"/>
    <mergeCell ref="AM213:AP213"/>
    <mergeCell ref="AQ213:AR213"/>
    <mergeCell ref="AM212:AP212"/>
    <mergeCell ref="AQ212:AR212"/>
    <mergeCell ref="A213:B213"/>
    <mergeCell ref="C213:AB213"/>
    <mergeCell ref="AC213:AD213"/>
    <mergeCell ref="AE213:AH213"/>
    <mergeCell ref="AI213:AL213"/>
    <mergeCell ref="A212:B212"/>
    <mergeCell ref="C212:AB212"/>
    <mergeCell ref="AC212:AD212"/>
    <mergeCell ref="AE212:AH212"/>
    <mergeCell ref="AI212:AL212"/>
    <mergeCell ref="AM215:AP215"/>
    <mergeCell ref="AQ215:AR215"/>
    <mergeCell ref="AM214:AP214"/>
    <mergeCell ref="AQ214:AR214"/>
    <mergeCell ref="A215:B215"/>
    <mergeCell ref="C215:AB215"/>
    <mergeCell ref="AC215:AD215"/>
    <mergeCell ref="AE215:AH215"/>
    <mergeCell ref="AI215:AL215"/>
    <mergeCell ref="A214:B214"/>
    <mergeCell ref="C214:AB214"/>
    <mergeCell ref="AC214:AD214"/>
    <mergeCell ref="AE214:AH214"/>
    <mergeCell ref="AI214:AL214"/>
    <mergeCell ref="AM209:AP209"/>
    <mergeCell ref="AQ209:AR209"/>
    <mergeCell ref="AM208:AP208"/>
    <mergeCell ref="AQ208:AR208"/>
    <mergeCell ref="A209:B209"/>
    <mergeCell ref="C209:AB209"/>
    <mergeCell ref="AC209:AD209"/>
    <mergeCell ref="AE209:AH209"/>
    <mergeCell ref="AI209:AL209"/>
    <mergeCell ref="A208:B208"/>
    <mergeCell ref="C208:AB208"/>
    <mergeCell ref="AC208:AD208"/>
    <mergeCell ref="AE208:AH208"/>
    <mergeCell ref="AI208:AL208"/>
    <mergeCell ref="AM211:AP211"/>
    <mergeCell ref="AQ211:AR211"/>
    <mergeCell ref="AM210:AP210"/>
    <mergeCell ref="AQ210:AR210"/>
    <mergeCell ref="A211:B211"/>
    <mergeCell ref="C211:AB211"/>
    <mergeCell ref="AC211:AD211"/>
    <mergeCell ref="AE211:AH211"/>
    <mergeCell ref="AI211:AL211"/>
    <mergeCell ref="A210:B210"/>
    <mergeCell ref="C210:AB210"/>
    <mergeCell ref="AC210:AD210"/>
    <mergeCell ref="AE210:AH210"/>
    <mergeCell ref="AI210:AL210"/>
    <mergeCell ref="AM205:AP205"/>
    <mergeCell ref="AQ205:AR205"/>
    <mergeCell ref="AM204:AP204"/>
    <mergeCell ref="AQ204:AR204"/>
    <mergeCell ref="A205:B205"/>
    <mergeCell ref="C205:AB205"/>
    <mergeCell ref="AC205:AD205"/>
    <mergeCell ref="AE205:AH205"/>
    <mergeCell ref="AI205:AL205"/>
    <mergeCell ref="A204:B204"/>
    <mergeCell ref="C204:AB204"/>
    <mergeCell ref="AC204:AD204"/>
    <mergeCell ref="AE204:AH204"/>
    <mergeCell ref="AI204:AL204"/>
    <mergeCell ref="AM207:AP207"/>
    <mergeCell ref="AQ207:AR207"/>
    <mergeCell ref="AM206:AP206"/>
    <mergeCell ref="AQ206:AR206"/>
    <mergeCell ref="A207:B207"/>
    <mergeCell ref="C207:AB207"/>
    <mergeCell ref="AC207:AD207"/>
    <mergeCell ref="AE207:AH207"/>
    <mergeCell ref="AI207:AL207"/>
    <mergeCell ref="A206:B206"/>
    <mergeCell ref="C206:AB206"/>
    <mergeCell ref="AC206:AD206"/>
    <mergeCell ref="AE206:AH206"/>
    <mergeCell ref="AI206:AL206"/>
    <mergeCell ref="AM201:AP201"/>
    <mergeCell ref="AQ201:AR201"/>
    <mergeCell ref="AM200:AP200"/>
    <mergeCell ref="AQ200:AR200"/>
    <mergeCell ref="A201:B201"/>
    <mergeCell ref="C201:AB201"/>
    <mergeCell ref="AC201:AD201"/>
    <mergeCell ref="AE201:AH201"/>
    <mergeCell ref="AI201:AL201"/>
    <mergeCell ref="A200:B200"/>
    <mergeCell ref="C200:AB200"/>
    <mergeCell ref="AC200:AD200"/>
    <mergeCell ref="AE200:AH200"/>
    <mergeCell ref="AI200:AL200"/>
    <mergeCell ref="AM203:AP203"/>
    <mergeCell ref="AQ203:AR203"/>
    <mergeCell ref="AM202:AP202"/>
    <mergeCell ref="AQ202:AR202"/>
    <mergeCell ref="A203:B203"/>
    <mergeCell ref="C203:AB203"/>
    <mergeCell ref="AC203:AD203"/>
    <mergeCell ref="AE203:AH203"/>
    <mergeCell ref="AI203:AL203"/>
    <mergeCell ref="A202:B202"/>
    <mergeCell ref="C202:AB202"/>
    <mergeCell ref="AC202:AD202"/>
    <mergeCell ref="AE202:AH202"/>
    <mergeCell ref="AI202:AL202"/>
    <mergeCell ref="AM197:AP197"/>
    <mergeCell ref="AQ197:AR197"/>
    <mergeCell ref="AM196:AP196"/>
    <mergeCell ref="AQ196:AR196"/>
    <mergeCell ref="A197:B197"/>
    <mergeCell ref="C197:AB197"/>
    <mergeCell ref="AC197:AD197"/>
    <mergeCell ref="AE197:AH197"/>
    <mergeCell ref="AI197:AL197"/>
    <mergeCell ref="A196:B196"/>
    <mergeCell ref="C196:AB196"/>
    <mergeCell ref="AC196:AD196"/>
    <mergeCell ref="AE196:AH196"/>
    <mergeCell ref="AI196:AL196"/>
    <mergeCell ref="AM199:AP199"/>
    <mergeCell ref="AQ199:AR199"/>
    <mergeCell ref="AM198:AP198"/>
    <mergeCell ref="AQ198:AR198"/>
    <mergeCell ref="A199:B199"/>
    <mergeCell ref="C199:AB199"/>
    <mergeCell ref="AC199:AD199"/>
    <mergeCell ref="AE199:AH199"/>
    <mergeCell ref="AI199:AL199"/>
    <mergeCell ref="A198:B198"/>
    <mergeCell ref="C198:AB198"/>
    <mergeCell ref="AC198:AD198"/>
    <mergeCell ref="AE198:AH198"/>
    <mergeCell ref="AI198:AL198"/>
    <mergeCell ref="AM193:AP193"/>
    <mergeCell ref="AQ193:AR193"/>
    <mergeCell ref="AM192:AP192"/>
    <mergeCell ref="AQ192:AR192"/>
    <mergeCell ref="A193:B193"/>
    <mergeCell ref="C193:AB193"/>
    <mergeCell ref="AC193:AD193"/>
    <mergeCell ref="AE193:AH193"/>
    <mergeCell ref="AI193:AL193"/>
    <mergeCell ref="A192:B192"/>
    <mergeCell ref="C192:AB192"/>
    <mergeCell ref="AC192:AD192"/>
    <mergeCell ref="AE192:AH192"/>
    <mergeCell ref="AI192:AL192"/>
    <mergeCell ref="AM195:AP195"/>
    <mergeCell ref="AQ195:AR195"/>
    <mergeCell ref="AM194:AP194"/>
    <mergeCell ref="AQ194:AR194"/>
    <mergeCell ref="A195:B195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M189:AP189"/>
    <mergeCell ref="AQ189:AR189"/>
    <mergeCell ref="AM188:AP188"/>
    <mergeCell ref="AQ188:AR188"/>
    <mergeCell ref="A189:B189"/>
    <mergeCell ref="C189:AB189"/>
    <mergeCell ref="AC189:AD189"/>
    <mergeCell ref="AE189:AH189"/>
    <mergeCell ref="AI189:AL189"/>
    <mergeCell ref="A188:B188"/>
    <mergeCell ref="C188:AB188"/>
    <mergeCell ref="AC188:AD188"/>
    <mergeCell ref="AE188:AH188"/>
    <mergeCell ref="AI188:AL188"/>
    <mergeCell ref="AM191:AP191"/>
    <mergeCell ref="AQ191:AR191"/>
    <mergeCell ref="AM190:AP190"/>
    <mergeCell ref="AQ190:AR190"/>
    <mergeCell ref="A191:B191"/>
    <mergeCell ref="C191:AB191"/>
    <mergeCell ref="AC191:AD191"/>
    <mergeCell ref="AE191:AH191"/>
    <mergeCell ref="AI191:AL191"/>
    <mergeCell ref="A190:B190"/>
    <mergeCell ref="C190:AB190"/>
    <mergeCell ref="AC190:AD190"/>
    <mergeCell ref="AE190:AH190"/>
    <mergeCell ref="AI190:AL190"/>
    <mergeCell ref="AM185:AP185"/>
    <mergeCell ref="AQ185:AR185"/>
    <mergeCell ref="AM184:AP184"/>
    <mergeCell ref="AQ184:AR184"/>
    <mergeCell ref="A185:B185"/>
    <mergeCell ref="C185:AB185"/>
    <mergeCell ref="AC185:AD185"/>
    <mergeCell ref="AE185:AH185"/>
    <mergeCell ref="AI185:AL185"/>
    <mergeCell ref="A184:B184"/>
    <mergeCell ref="C184:AB184"/>
    <mergeCell ref="AC184:AD184"/>
    <mergeCell ref="AE184:AH184"/>
    <mergeCell ref="AI184:AL184"/>
    <mergeCell ref="AM187:AP187"/>
    <mergeCell ref="AQ187:AR187"/>
    <mergeCell ref="AM186:AP186"/>
    <mergeCell ref="AQ186:AR186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AE186:AH186"/>
    <mergeCell ref="AI186:AL186"/>
    <mergeCell ref="AM181:AP181"/>
    <mergeCell ref="AQ181:AR181"/>
    <mergeCell ref="AM180:AP180"/>
    <mergeCell ref="AQ180:AR180"/>
    <mergeCell ref="A181:B181"/>
    <mergeCell ref="C181:AB181"/>
    <mergeCell ref="AC181:AD181"/>
    <mergeCell ref="AE181:AH181"/>
    <mergeCell ref="AI181:AL181"/>
    <mergeCell ref="A180:B180"/>
    <mergeCell ref="C180:AB180"/>
    <mergeCell ref="AC180:AD180"/>
    <mergeCell ref="AE180:AH180"/>
    <mergeCell ref="AI180:AL180"/>
    <mergeCell ref="AM183:AP183"/>
    <mergeCell ref="AQ183:AR183"/>
    <mergeCell ref="AM182:AP182"/>
    <mergeCell ref="AQ182:AR182"/>
    <mergeCell ref="A183:B183"/>
    <mergeCell ref="C183:AB183"/>
    <mergeCell ref="AC183:AD183"/>
    <mergeCell ref="AE183:AH183"/>
    <mergeCell ref="AI183:AL183"/>
    <mergeCell ref="A182:B182"/>
    <mergeCell ref="C182:AB182"/>
    <mergeCell ref="AC182:AD182"/>
    <mergeCell ref="AE182:AH182"/>
    <mergeCell ref="AI182:AL182"/>
    <mergeCell ref="AM177:AP177"/>
    <mergeCell ref="AQ177:AR177"/>
    <mergeCell ref="AM176:AP176"/>
    <mergeCell ref="AQ176:AR176"/>
    <mergeCell ref="A177:B177"/>
    <mergeCell ref="C177:AB177"/>
    <mergeCell ref="AC177:AD177"/>
    <mergeCell ref="AE177:AH177"/>
    <mergeCell ref="AI177:AL177"/>
    <mergeCell ref="A176:B176"/>
    <mergeCell ref="C176:AB176"/>
    <mergeCell ref="AC176:AD176"/>
    <mergeCell ref="AE176:AH176"/>
    <mergeCell ref="AI176:AL176"/>
    <mergeCell ref="AM179:AP179"/>
    <mergeCell ref="AQ179:AR179"/>
    <mergeCell ref="AM178:AP178"/>
    <mergeCell ref="AQ178:AR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E178:AH178"/>
    <mergeCell ref="AI178:AL178"/>
    <mergeCell ref="AM173:AP173"/>
    <mergeCell ref="AQ173:AR173"/>
    <mergeCell ref="AM172:AP172"/>
    <mergeCell ref="AQ172:AR172"/>
    <mergeCell ref="A173:B173"/>
    <mergeCell ref="C173:AB173"/>
    <mergeCell ref="AC173:AD173"/>
    <mergeCell ref="AE173:AH173"/>
    <mergeCell ref="AI173:AL173"/>
    <mergeCell ref="A172:B172"/>
    <mergeCell ref="C172:AB172"/>
    <mergeCell ref="AC172:AD172"/>
    <mergeCell ref="AE172:AH172"/>
    <mergeCell ref="AI172:AL172"/>
    <mergeCell ref="AM175:AP175"/>
    <mergeCell ref="AQ175:AR175"/>
    <mergeCell ref="AM174:AP174"/>
    <mergeCell ref="AQ174:AR174"/>
    <mergeCell ref="A175:B175"/>
    <mergeCell ref="C175:AB175"/>
    <mergeCell ref="AC175:AD175"/>
    <mergeCell ref="AE175:AH175"/>
    <mergeCell ref="AI175:AL175"/>
    <mergeCell ref="A174:B174"/>
    <mergeCell ref="C174:AB174"/>
    <mergeCell ref="AC174:AD174"/>
    <mergeCell ref="AE174:AH174"/>
    <mergeCell ref="AI174:AL174"/>
    <mergeCell ref="AM169:AP169"/>
    <mergeCell ref="AQ169:AR169"/>
    <mergeCell ref="AM168:AP168"/>
    <mergeCell ref="AQ168:AR168"/>
    <mergeCell ref="A169:B169"/>
    <mergeCell ref="C169:AB169"/>
    <mergeCell ref="AC169:AD169"/>
    <mergeCell ref="AE169:AH169"/>
    <mergeCell ref="AI169:AL169"/>
    <mergeCell ref="A168:B168"/>
    <mergeCell ref="C168:AB168"/>
    <mergeCell ref="AC168:AD168"/>
    <mergeCell ref="AE168:AH168"/>
    <mergeCell ref="AI168:AL168"/>
    <mergeCell ref="AM171:AP171"/>
    <mergeCell ref="AQ171:AR171"/>
    <mergeCell ref="AM170:AP170"/>
    <mergeCell ref="AQ170:AR170"/>
    <mergeCell ref="A171:B171"/>
    <mergeCell ref="C171:AB171"/>
    <mergeCell ref="AC171:AD171"/>
    <mergeCell ref="AE171:AH171"/>
    <mergeCell ref="AI171:AL171"/>
    <mergeCell ref="A170:B170"/>
    <mergeCell ref="C170:AB170"/>
    <mergeCell ref="AC170:AD170"/>
    <mergeCell ref="AE170:AH170"/>
    <mergeCell ref="AI170:AL170"/>
    <mergeCell ref="AM165:AP165"/>
    <mergeCell ref="AQ165:AR165"/>
    <mergeCell ref="AM164:AP164"/>
    <mergeCell ref="AQ164:AR164"/>
    <mergeCell ref="A165:B165"/>
    <mergeCell ref="C165:AB165"/>
    <mergeCell ref="AC165:AD165"/>
    <mergeCell ref="AE165:AH165"/>
    <mergeCell ref="AI165:AL165"/>
    <mergeCell ref="A164:B164"/>
    <mergeCell ref="C164:AB164"/>
    <mergeCell ref="AC164:AD164"/>
    <mergeCell ref="AE164:AH164"/>
    <mergeCell ref="AI164:AL164"/>
    <mergeCell ref="AM167:AP167"/>
    <mergeCell ref="AQ167:AR167"/>
    <mergeCell ref="AM166:AP166"/>
    <mergeCell ref="AQ166:AR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1:AP161"/>
    <mergeCell ref="AQ161:AR161"/>
    <mergeCell ref="AM160:AP160"/>
    <mergeCell ref="AQ160:AR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3:AP163"/>
    <mergeCell ref="AQ163:AR163"/>
    <mergeCell ref="AM162:AP162"/>
    <mergeCell ref="AQ162:AR162"/>
    <mergeCell ref="A163:B163"/>
    <mergeCell ref="C163:AB163"/>
    <mergeCell ref="AC163:AD163"/>
    <mergeCell ref="AE163:AH163"/>
    <mergeCell ref="AI163:AL163"/>
    <mergeCell ref="A162:B162"/>
    <mergeCell ref="C162:AB162"/>
    <mergeCell ref="AC162:AD162"/>
    <mergeCell ref="AE162:AH162"/>
    <mergeCell ref="AI162:AL162"/>
    <mergeCell ref="AM157:AP157"/>
    <mergeCell ref="AQ157:AR157"/>
    <mergeCell ref="AM156:AP156"/>
    <mergeCell ref="AQ156:AR156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9:AP159"/>
    <mergeCell ref="AQ159:AR159"/>
    <mergeCell ref="AM158:AP158"/>
    <mergeCell ref="AQ158:AR158"/>
    <mergeCell ref="A159:B159"/>
    <mergeCell ref="C159:AB159"/>
    <mergeCell ref="AC159:AD159"/>
    <mergeCell ref="AE159:AH159"/>
    <mergeCell ref="AI159:AL159"/>
    <mergeCell ref="A158:B158"/>
    <mergeCell ref="C158:AB158"/>
    <mergeCell ref="AC158:AD158"/>
    <mergeCell ref="AE158:AH158"/>
    <mergeCell ref="AI158:AL158"/>
    <mergeCell ref="AM153:AP153"/>
    <mergeCell ref="AQ153:AR153"/>
    <mergeCell ref="AM152:AP152"/>
    <mergeCell ref="AQ152:AR152"/>
    <mergeCell ref="A153:B153"/>
    <mergeCell ref="C153:AB153"/>
    <mergeCell ref="AC153:AD153"/>
    <mergeCell ref="AE153:AH153"/>
    <mergeCell ref="AI153:AL153"/>
    <mergeCell ref="A152:B152"/>
    <mergeCell ref="C152:AB152"/>
    <mergeCell ref="AC152:AD152"/>
    <mergeCell ref="AE152:AH152"/>
    <mergeCell ref="AI152:AL152"/>
    <mergeCell ref="AM155:AP155"/>
    <mergeCell ref="AQ155:AR155"/>
    <mergeCell ref="AM154:AP154"/>
    <mergeCell ref="AQ154:AR154"/>
    <mergeCell ref="A155:B155"/>
    <mergeCell ref="C155:AB155"/>
    <mergeCell ref="AC155:AD155"/>
    <mergeCell ref="AE155:AH155"/>
    <mergeCell ref="AI155:AL155"/>
    <mergeCell ref="A154:B154"/>
    <mergeCell ref="C154:AB154"/>
    <mergeCell ref="AC154:AD154"/>
    <mergeCell ref="AE154:AH154"/>
    <mergeCell ref="AI154:AL154"/>
    <mergeCell ref="AM149:AP149"/>
    <mergeCell ref="AQ149:AR149"/>
    <mergeCell ref="AM148:AP148"/>
    <mergeCell ref="AQ148:AR148"/>
    <mergeCell ref="A149:B149"/>
    <mergeCell ref="C149:AB149"/>
    <mergeCell ref="AC149:AD149"/>
    <mergeCell ref="AE149:AH149"/>
    <mergeCell ref="AI149:AL149"/>
    <mergeCell ref="A148:B148"/>
    <mergeCell ref="C148:AB148"/>
    <mergeCell ref="AC148:AD148"/>
    <mergeCell ref="AE148:AH148"/>
    <mergeCell ref="AI148:AL148"/>
    <mergeCell ref="AM151:AP151"/>
    <mergeCell ref="AQ151:AR151"/>
    <mergeCell ref="AM150:AP150"/>
    <mergeCell ref="AQ150:AR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45:AP145"/>
    <mergeCell ref="AQ145:AR145"/>
    <mergeCell ref="AM144:AP144"/>
    <mergeCell ref="AQ144:AR144"/>
    <mergeCell ref="A145:B145"/>
    <mergeCell ref="C145:AB145"/>
    <mergeCell ref="AC145:AD145"/>
    <mergeCell ref="AE145:AH145"/>
    <mergeCell ref="AI145:AL145"/>
    <mergeCell ref="A144:B144"/>
    <mergeCell ref="C144:AB144"/>
    <mergeCell ref="AC144:AD144"/>
    <mergeCell ref="AE144:AH144"/>
    <mergeCell ref="AI144:AL144"/>
    <mergeCell ref="AM147:AP147"/>
    <mergeCell ref="AQ147:AR147"/>
    <mergeCell ref="AM146:AP146"/>
    <mergeCell ref="AQ146:AR146"/>
    <mergeCell ref="A147:B147"/>
    <mergeCell ref="C147:AB147"/>
    <mergeCell ref="AC147:AD147"/>
    <mergeCell ref="AE147:AH147"/>
    <mergeCell ref="AI147:AL147"/>
    <mergeCell ref="A146:B146"/>
    <mergeCell ref="C146:AB146"/>
    <mergeCell ref="AC146:AD146"/>
    <mergeCell ref="AE146:AH146"/>
    <mergeCell ref="AI146:AL146"/>
    <mergeCell ref="AM141:AP141"/>
    <mergeCell ref="AQ141:AR141"/>
    <mergeCell ref="AM140:AP140"/>
    <mergeCell ref="AQ140:AR140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3:AP143"/>
    <mergeCell ref="AQ143:AR143"/>
    <mergeCell ref="AM142:AP142"/>
    <mergeCell ref="AQ142:AR142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E142:AH142"/>
    <mergeCell ref="AI142:AL142"/>
    <mergeCell ref="AM137:AP137"/>
    <mergeCell ref="AQ137:AR137"/>
    <mergeCell ref="AM136:AP136"/>
    <mergeCell ref="AQ136:AR136"/>
    <mergeCell ref="A137:B137"/>
    <mergeCell ref="C137:AB137"/>
    <mergeCell ref="AC137:AD137"/>
    <mergeCell ref="AE137:AH137"/>
    <mergeCell ref="AI137:AL137"/>
    <mergeCell ref="A136:B136"/>
    <mergeCell ref="C136:AB136"/>
    <mergeCell ref="AC136:AD136"/>
    <mergeCell ref="AE136:AH136"/>
    <mergeCell ref="AI136:AL136"/>
    <mergeCell ref="AM139:AP139"/>
    <mergeCell ref="AQ139:AR139"/>
    <mergeCell ref="AM138:AP138"/>
    <mergeCell ref="AQ138:AR138"/>
    <mergeCell ref="A139:B139"/>
    <mergeCell ref="C139:AB139"/>
    <mergeCell ref="AC139:AD139"/>
    <mergeCell ref="AE139:AH139"/>
    <mergeCell ref="AI139:AL139"/>
    <mergeCell ref="A138:B138"/>
    <mergeCell ref="C138:AB138"/>
    <mergeCell ref="AC138:AD138"/>
    <mergeCell ref="AE138:AH138"/>
    <mergeCell ref="AI138:AL138"/>
    <mergeCell ref="AM129:AP129"/>
    <mergeCell ref="AQ129:AR129"/>
    <mergeCell ref="A134:B134"/>
    <mergeCell ref="C134:AB134"/>
    <mergeCell ref="AC134:AD134"/>
    <mergeCell ref="AE134:AH134"/>
    <mergeCell ref="AI134:AL134"/>
    <mergeCell ref="A129:B129"/>
    <mergeCell ref="C129:AB129"/>
    <mergeCell ref="AC129:AD129"/>
    <mergeCell ref="AE129:AH129"/>
    <mergeCell ref="AI129:AL129"/>
    <mergeCell ref="AM128:AP128"/>
    <mergeCell ref="AQ128:AR128"/>
    <mergeCell ref="AM135:AP135"/>
    <mergeCell ref="AQ135:AR135"/>
    <mergeCell ref="A135:B135"/>
    <mergeCell ref="C135:AB135"/>
    <mergeCell ref="AC135:AD135"/>
    <mergeCell ref="AE135:AH135"/>
    <mergeCell ref="AI135:AL135"/>
    <mergeCell ref="AM134:AP134"/>
    <mergeCell ref="AQ134:AR134"/>
    <mergeCell ref="C130:V130"/>
    <mergeCell ref="C131:V131"/>
    <mergeCell ref="AC130:AD130"/>
    <mergeCell ref="AC131:AD131"/>
    <mergeCell ref="AC132:AD132"/>
    <mergeCell ref="AC133:AD133"/>
    <mergeCell ref="AE130:AH130"/>
    <mergeCell ref="AE131:AH131"/>
    <mergeCell ref="AE132:AH132"/>
    <mergeCell ref="AM125:AP125"/>
    <mergeCell ref="AQ125:AR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4:AP124"/>
    <mergeCell ref="AQ124:AR124"/>
    <mergeCell ref="AM127:AP127"/>
    <mergeCell ref="AQ127:AR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6:AP126"/>
    <mergeCell ref="AQ126:AR126"/>
    <mergeCell ref="AM121:AP121"/>
    <mergeCell ref="AQ121:AR121"/>
    <mergeCell ref="A122:B122"/>
    <mergeCell ref="C122:AB122"/>
    <mergeCell ref="AC122:AD122"/>
    <mergeCell ref="AE122:AH122"/>
    <mergeCell ref="AI122:AL122"/>
    <mergeCell ref="A121:B121"/>
    <mergeCell ref="C121:AB121"/>
    <mergeCell ref="AC121:AD121"/>
    <mergeCell ref="AE121:AH121"/>
    <mergeCell ref="AI121:AL121"/>
    <mergeCell ref="AM120:AP120"/>
    <mergeCell ref="AQ120:AR120"/>
    <mergeCell ref="AM123:AP123"/>
    <mergeCell ref="AQ123:AR123"/>
    <mergeCell ref="A124:B124"/>
    <mergeCell ref="C124:AB124"/>
    <mergeCell ref="AC124:AD124"/>
    <mergeCell ref="AE124:AH124"/>
    <mergeCell ref="AI124:AL124"/>
    <mergeCell ref="A123:B123"/>
    <mergeCell ref="C123:AB123"/>
    <mergeCell ref="AC123:AD123"/>
    <mergeCell ref="AE123:AH123"/>
    <mergeCell ref="AI123:AL123"/>
    <mergeCell ref="AM122:AP122"/>
    <mergeCell ref="AQ122:AR122"/>
    <mergeCell ref="AM117:AP117"/>
    <mergeCell ref="AQ117:AR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6:AP116"/>
    <mergeCell ref="AQ116:AR116"/>
    <mergeCell ref="AM119:AP119"/>
    <mergeCell ref="AQ119:AR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8:AP118"/>
    <mergeCell ref="AQ118:AR118"/>
    <mergeCell ref="AM113:AP113"/>
    <mergeCell ref="AQ113:AR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2:AP112"/>
    <mergeCell ref="AQ112:AR112"/>
    <mergeCell ref="AM115:AP115"/>
    <mergeCell ref="AQ115:AR115"/>
    <mergeCell ref="A116:B116"/>
    <mergeCell ref="C116:AB116"/>
    <mergeCell ref="AC116:AD116"/>
    <mergeCell ref="AE116:AH116"/>
    <mergeCell ref="AI116:AL116"/>
    <mergeCell ref="A115:B115"/>
    <mergeCell ref="C115:AB115"/>
    <mergeCell ref="AC115:AD115"/>
    <mergeCell ref="AE115:AH115"/>
    <mergeCell ref="AI115:AL115"/>
    <mergeCell ref="AM114:AP114"/>
    <mergeCell ref="AQ114:AR114"/>
    <mergeCell ref="AM109:AP109"/>
    <mergeCell ref="AQ109:AR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8:AP108"/>
    <mergeCell ref="AQ108:AR108"/>
    <mergeCell ref="AM111:AP111"/>
    <mergeCell ref="AQ111:AR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0:AP110"/>
    <mergeCell ref="AQ110:AR110"/>
    <mergeCell ref="AM105:AP105"/>
    <mergeCell ref="AQ105:AR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4:AP104"/>
    <mergeCell ref="AQ104:AR104"/>
    <mergeCell ref="AM107:AP107"/>
    <mergeCell ref="AQ107:AR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6:AP106"/>
    <mergeCell ref="AQ106:AR106"/>
    <mergeCell ref="AM101:AP101"/>
    <mergeCell ref="AQ101:AR101"/>
    <mergeCell ref="A102:B102"/>
    <mergeCell ref="AE102:AH102"/>
    <mergeCell ref="AI102:AL102"/>
    <mergeCell ref="A101:B101"/>
    <mergeCell ref="C101:AB101"/>
    <mergeCell ref="AC101:AD101"/>
    <mergeCell ref="AE101:AH101"/>
    <mergeCell ref="AI101:AL101"/>
    <mergeCell ref="AM100:AP100"/>
    <mergeCell ref="AQ100:AR100"/>
    <mergeCell ref="AM103:AP103"/>
    <mergeCell ref="AQ103:AR103"/>
    <mergeCell ref="A104:B104"/>
    <mergeCell ref="C104:AB104"/>
    <mergeCell ref="AC104:AD104"/>
    <mergeCell ref="AE104:AH104"/>
    <mergeCell ref="AI104:AL104"/>
    <mergeCell ref="AM102:AP102"/>
    <mergeCell ref="AQ102:AR102"/>
    <mergeCell ref="A103:B103"/>
    <mergeCell ref="C103:AB103"/>
    <mergeCell ref="AC103:AD103"/>
    <mergeCell ref="AE103:AH103"/>
    <mergeCell ref="AI103:AL103"/>
    <mergeCell ref="AM97:AP97"/>
    <mergeCell ref="AQ97:AR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6:AP96"/>
    <mergeCell ref="AQ96:AR96"/>
    <mergeCell ref="AM99:AP99"/>
    <mergeCell ref="AQ99:AR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8:AP98"/>
    <mergeCell ref="AQ98:AR98"/>
    <mergeCell ref="AM93:AP93"/>
    <mergeCell ref="AQ93:AR93"/>
    <mergeCell ref="A94:B94"/>
    <mergeCell ref="C94:AB94"/>
    <mergeCell ref="AC94:AD94"/>
    <mergeCell ref="AE94:AH94"/>
    <mergeCell ref="AI94:AL94"/>
    <mergeCell ref="A93:B93"/>
    <mergeCell ref="C93:AB93"/>
    <mergeCell ref="AC93:AD93"/>
    <mergeCell ref="AE93:AH93"/>
    <mergeCell ref="AI93:AL93"/>
    <mergeCell ref="AM92:AP92"/>
    <mergeCell ref="AQ92:AR92"/>
    <mergeCell ref="AM95:AP95"/>
    <mergeCell ref="AQ95:AR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4:AP94"/>
    <mergeCell ref="AQ94:AR94"/>
    <mergeCell ref="AM89:AP89"/>
    <mergeCell ref="AQ89:AR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8:AP88"/>
    <mergeCell ref="AQ88:AR88"/>
    <mergeCell ref="AM91:AP91"/>
    <mergeCell ref="AQ91:AR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0:AP90"/>
    <mergeCell ref="AQ90:AR90"/>
    <mergeCell ref="AM85:AP85"/>
    <mergeCell ref="AQ85:AR85"/>
    <mergeCell ref="A86:B86"/>
    <mergeCell ref="C86:AB86"/>
    <mergeCell ref="AC86:AD86"/>
    <mergeCell ref="AE86:AH86"/>
    <mergeCell ref="AI86:AL86"/>
    <mergeCell ref="A85:B85"/>
    <mergeCell ref="C85:AB85"/>
    <mergeCell ref="AC85:AD85"/>
    <mergeCell ref="AE85:AH85"/>
    <mergeCell ref="AI85:AL85"/>
    <mergeCell ref="AM84:AP84"/>
    <mergeCell ref="AQ84:AR84"/>
    <mergeCell ref="AM87:AP87"/>
    <mergeCell ref="AQ87:AR87"/>
    <mergeCell ref="A88:B88"/>
    <mergeCell ref="C88:AB88"/>
    <mergeCell ref="AC88:AD88"/>
    <mergeCell ref="AE88:AH88"/>
    <mergeCell ref="AI88:AL88"/>
    <mergeCell ref="A87:B87"/>
    <mergeCell ref="C87:AB87"/>
    <mergeCell ref="AC87:AD87"/>
    <mergeCell ref="AE87:AH87"/>
    <mergeCell ref="AI87:AL87"/>
    <mergeCell ref="AM86:AP86"/>
    <mergeCell ref="AQ86:AR86"/>
    <mergeCell ref="AM81:AP81"/>
    <mergeCell ref="AQ81:AR81"/>
    <mergeCell ref="A82:B82"/>
    <mergeCell ref="C82:AB82"/>
    <mergeCell ref="AC82:AD82"/>
    <mergeCell ref="AE82:AH82"/>
    <mergeCell ref="AI82:AL82"/>
    <mergeCell ref="A81:B81"/>
    <mergeCell ref="C81:AB81"/>
    <mergeCell ref="AC81:AD81"/>
    <mergeCell ref="AE81:AH81"/>
    <mergeCell ref="AI81:AL81"/>
    <mergeCell ref="AM80:AP80"/>
    <mergeCell ref="AQ80:AR80"/>
    <mergeCell ref="AM83:AP83"/>
    <mergeCell ref="AQ83:AR83"/>
    <mergeCell ref="A84:B84"/>
    <mergeCell ref="C84:AB84"/>
    <mergeCell ref="AC84:AD84"/>
    <mergeCell ref="AE84:AH84"/>
    <mergeCell ref="AI84:AL84"/>
    <mergeCell ref="A83:B83"/>
    <mergeCell ref="C83:AB83"/>
    <mergeCell ref="AC83:AD83"/>
    <mergeCell ref="AE83:AH83"/>
    <mergeCell ref="AI83:AL83"/>
    <mergeCell ref="AM82:AP82"/>
    <mergeCell ref="AQ82:AR82"/>
    <mergeCell ref="AM77:AP77"/>
    <mergeCell ref="AQ77:AR77"/>
    <mergeCell ref="A78:B78"/>
    <mergeCell ref="C78:AB78"/>
    <mergeCell ref="AC78:AD78"/>
    <mergeCell ref="AE78:AH78"/>
    <mergeCell ref="AI78:AL78"/>
    <mergeCell ref="A77:B77"/>
    <mergeCell ref="C77:AB77"/>
    <mergeCell ref="AC77:AD77"/>
    <mergeCell ref="AE77:AH77"/>
    <mergeCell ref="AI77:AL77"/>
    <mergeCell ref="AM76:AP76"/>
    <mergeCell ref="AQ76:AR76"/>
    <mergeCell ref="AM79:AP79"/>
    <mergeCell ref="AQ79:AR79"/>
    <mergeCell ref="A80:B80"/>
    <mergeCell ref="C80:AB80"/>
    <mergeCell ref="AC80:AD80"/>
    <mergeCell ref="AE80:AH80"/>
    <mergeCell ref="AI80:AL80"/>
    <mergeCell ref="A79:B79"/>
    <mergeCell ref="C79:AB79"/>
    <mergeCell ref="AC79:AD79"/>
    <mergeCell ref="AE79:AH79"/>
    <mergeCell ref="AI79:AL79"/>
    <mergeCell ref="AM78:AP78"/>
    <mergeCell ref="AQ78:AR78"/>
    <mergeCell ref="AM73:AP73"/>
    <mergeCell ref="AQ73:AR73"/>
    <mergeCell ref="A74:B74"/>
    <mergeCell ref="C74:AB74"/>
    <mergeCell ref="AC74:AD74"/>
    <mergeCell ref="AE74:AH74"/>
    <mergeCell ref="AI74:AL74"/>
    <mergeCell ref="A73:B73"/>
    <mergeCell ref="C73:AB73"/>
    <mergeCell ref="AC73:AD73"/>
    <mergeCell ref="AE73:AH73"/>
    <mergeCell ref="AI73:AL73"/>
    <mergeCell ref="AM72:AP72"/>
    <mergeCell ref="AQ72:AR72"/>
    <mergeCell ref="AM75:AP75"/>
    <mergeCell ref="AQ75:AR75"/>
    <mergeCell ref="A76:B76"/>
    <mergeCell ref="C76:AB76"/>
    <mergeCell ref="AC76:AD76"/>
    <mergeCell ref="AE76:AH76"/>
    <mergeCell ref="AI76:AL76"/>
    <mergeCell ref="A75:B75"/>
    <mergeCell ref="C75:AB75"/>
    <mergeCell ref="AC75:AD75"/>
    <mergeCell ref="AE75:AH75"/>
    <mergeCell ref="AI75:AL75"/>
    <mergeCell ref="AM74:AP74"/>
    <mergeCell ref="AQ74:AR74"/>
    <mergeCell ref="AM69:AP69"/>
    <mergeCell ref="AQ69:AR69"/>
    <mergeCell ref="A70:B70"/>
    <mergeCell ref="C70:AB70"/>
    <mergeCell ref="AC70:AD70"/>
    <mergeCell ref="AE70:AH70"/>
    <mergeCell ref="AI70:AL70"/>
    <mergeCell ref="A69:B69"/>
    <mergeCell ref="C69:AB69"/>
    <mergeCell ref="AC69:AD69"/>
    <mergeCell ref="AE69:AH69"/>
    <mergeCell ref="AI69:AL69"/>
    <mergeCell ref="AM68:AP68"/>
    <mergeCell ref="AQ68:AR68"/>
    <mergeCell ref="AM71:AP71"/>
    <mergeCell ref="AQ71:AR71"/>
    <mergeCell ref="A72:B72"/>
    <mergeCell ref="C72:AB72"/>
    <mergeCell ref="AC72:AD72"/>
    <mergeCell ref="AE72:AH72"/>
    <mergeCell ref="AI72:AL72"/>
    <mergeCell ref="A71:B71"/>
    <mergeCell ref="C71:AB71"/>
    <mergeCell ref="AC71:AD71"/>
    <mergeCell ref="AE71:AH71"/>
    <mergeCell ref="AI71:AL71"/>
    <mergeCell ref="AM70:AP70"/>
    <mergeCell ref="AQ70:AR70"/>
    <mergeCell ref="AM65:AP65"/>
    <mergeCell ref="AQ65:AR65"/>
    <mergeCell ref="A66:B66"/>
    <mergeCell ref="C66:AB66"/>
    <mergeCell ref="AC66:AD66"/>
    <mergeCell ref="AE66:AH66"/>
    <mergeCell ref="AI66:AL66"/>
    <mergeCell ref="A65:B65"/>
    <mergeCell ref="C65:AB65"/>
    <mergeCell ref="AC65:AD65"/>
    <mergeCell ref="AE65:AH65"/>
    <mergeCell ref="AI65:AL65"/>
    <mergeCell ref="AM64:AP64"/>
    <mergeCell ref="AQ64:AR64"/>
    <mergeCell ref="AM67:AP67"/>
    <mergeCell ref="AQ67:AR67"/>
    <mergeCell ref="A68:B68"/>
    <mergeCell ref="C68:AB68"/>
    <mergeCell ref="AC68:AD68"/>
    <mergeCell ref="AE68:AH68"/>
    <mergeCell ref="AI68:AL68"/>
    <mergeCell ref="A67:B67"/>
    <mergeCell ref="C67:AB67"/>
    <mergeCell ref="AC67:AD67"/>
    <mergeCell ref="AE67:AH67"/>
    <mergeCell ref="AI67:AL67"/>
    <mergeCell ref="AM66:AP66"/>
    <mergeCell ref="AQ66:AR66"/>
    <mergeCell ref="AM61:AP61"/>
    <mergeCell ref="AQ61:AR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0:AP60"/>
    <mergeCell ref="AQ60:AR60"/>
    <mergeCell ref="AM63:AP63"/>
    <mergeCell ref="AQ63:AR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2:AP62"/>
    <mergeCell ref="AQ62:AR62"/>
    <mergeCell ref="AM57:AP57"/>
    <mergeCell ref="AQ57:AR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6:AP56"/>
    <mergeCell ref="AQ56:AR56"/>
    <mergeCell ref="AM59:AP59"/>
    <mergeCell ref="AQ59:AR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8:AP58"/>
    <mergeCell ref="AQ58:AR58"/>
    <mergeCell ref="AM53:AP53"/>
    <mergeCell ref="AQ53:AR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2:AP52"/>
    <mergeCell ref="AQ52:AR52"/>
    <mergeCell ref="AM55:AP55"/>
    <mergeCell ref="AQ55:AR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4:AP54"/>
    <mergeCell ref="AQ54:AR54"/>
    <mergeCell ref="AM49:AP49"/>
    <mergeCell ref="AQ49:AR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8:AP48"/>
    <mergeCell ref="AQ48:AR48"/>
    <mergeCell ref="AM51:AP51"/>
    <mergeCell ref="AQ51:AR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0:AP50"/>
    <mergeCell ref="AQ50:AR50"/>
    <mergeCell ref="AM45:AP45"/>
    <mergeCell ref="AQ45:AR45"/>
    <mergeCell ref="A46:B46"/>
    <mergeCell ref="C46:AB46"/>
    <mergeCell ref="AC46:AD46"/>
    <mergeCell ref="AE46:AH46"/>
    <mergeCell ref="AI46:AL46"/>
    <mergeCell ref="A45:B45"/>
    <mergeCell ref="C45:AB45"/>
    <mergeCell ref="AC45:AD45"/>
    <mergeCell ref="AE45:AH45"/>
    <mergeCell ref="AI45:AL45"/>
    <mergeCell ref="AM44:AP44"/>
    <mergeCell ref="AQ44:AR44"/>
    <mergeCell ref="AM47:AP47"/>
    <mergeCell ref="AQ47:AR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6:AP46"/>
    <mergeCell ref="AQ46:AR46"/>
    <mergeCell ref="AM41:AP41"/>
    <mergeCell ref="AQ41:AR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0:AP40"/>
    <mergeCell ref="AQ40:AR40"/>
    <mergeCell ref="AM43:AP43"/>
    <mergeCell ref="AQ43:AR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2:AP42"/>
    <mergeCell ref="AQ42:AR42"/>
    <mergeCell ref="AM37:AP37"/>
    <mergeCell ref="AQ37:AR37"/>
    <mergeCell ref="A38:B38"/>
    <mergeCell ref="C38:AB38"/>
    <mergeCell ref="AC38:AD38"/>
    <mergeCell ref="AE38:AH38"/>
    <mergeCell ref="AI38:AL38"/>
    <mergeCell ref="A37:B37"/>
    <mergeCell ref="C37:AB37"/>
    <mergeCell ref="AC37:AD37"/>
    <mergeCell ref="AE37:AH37"/>
    <mergeCell ref="AI37:AL37"/>
    <mergeCell ref="AM36:AP36"/>
    <mergeCell ref="AQ36:AR36"/>
    <mergeCell ref="AM39:AP39"/>
    <mergeCell ref="AQ39:AR39"/>
    <mergeCell ref="A40:B40"/>
    <mergeCell ref="C40:AB40"/>
    <mergeCell ref="AC40:AD40"/>
    <mergeCell ref="AE40:AH40"/>
    <mergeCell ref="AI40:AL40"/>
    <mergeCell ref="A39:B39"/>
    <mergeCell ref="C39:AB39"/>
    <mergeCell ref="AC39:AD39"/>
    <mergeCell ref="AE39:AH39"/>
    <mergeCell ref="AI39:AL39"/>
    <mergeCell ref="AM38:AP38"/>
    <mergeCell ref="AQ38:AR38"/>
    <mergeCell ref="AM33:AP33"/>
    <mergeCell ref="AQ33:AR33"/>
    <mergeCell ref="A34:B34"/>
    <mergeCell ref="C34:AB34"/>
    <mergeCell ref="AC34:AD34"/>
    <mergeCell ref="AE34:AH34"/>
    <mergeCell ref="AI34:AL34"/>
    <mergeCell ref="A33:B33"/>
    <mergeCell ref="C33:AB33"/>
    <mergeCell ref="AC33:AD33"/>
    <mergeCell ref="AE33:AH33"/>
    <mergeCell ref="AI33:AL33"/>
    <mergeCell ref="AM32:AP32"/>
    <mergeCell ref="AQ32:AR32"/>
    <mergeCell ref="AM35:AP35"/>
    <mergeCell ref="AQ35:AR35"/>
    <mergeCell ref="A36:B36"/>
    <mergeCell ref="C36:AB36"/>
    <mergeCell ref="AC36:AD36"/>
    <mergeCell ref="AE36:AH36"/>
    <mergeCell ref="AI36:AL36"/>
    <mergeCell ref="A35:B35"/>
    <mergeCell ref="C35:AB35"/>
    <mergeCell ref="AC35:AD35"/>
    <mergeCell ref="AE35:AH35"/>
    <mergeCell ref="AI35:AL35"/>
    <mergeCell ref="AM34:AP34"/>
    <mergeCell ref="AQ34:AR34"/>
    <mergeCell ref="AM29:AP29"/>
    <mergeCell ref="AQ29:AR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8:AP28"/>
    <mergeCell ref="AQ28:AR28"/>
    <mergeCell ref="AM31:AP31"/>
    <mergeCell ref="AQ31:AR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0:AP30"/>
    <mergeCell ref="AQ30:AR30"/>
    <mergeCell ref="AM25:AP25"/>
    <mergeCell ref="AQ25:AR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4:AP24"/>
    <mergeCell ref="AQ24:AR24"/>
    <mergeCell ref="AM27:AP27"/>
    <mergeCell ref="AQ27:AR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6:AP26"/>
    <mergeCell ref="AQ26:AR26"/>
    <mergeCell ref="AM21:AP21"/>
    <mergeCell ref="AQ21:AR21"/>
    <mergeCell ref="A22:B22"/>
    <mergeCell ref="C22:AB22"/>
    <mergeCell ref="AC22:AD22"/>
    <mergeCell ref="AE22:AH22"/>
    <mergeCell ref="AI22:AL22"/>
    <mergeCell ref="A21:B21"/>
    <mergeCell ref="C21:AB21"/>
    <mergeCell ref="AC21:AD21"/>
    <mergeCell ref="AE21:AH21"/>
    <mergeCell ref="AI21:AL21"/>
    <mergeCell ref="AM20:AP20"/>
    <mergeCell ref="AQ20:AR20"/>
    <mergeCell ref="AM23:AP23"/>
    <mergeCell ref="AQ23:AR23"/>
    <mergeCell ref="A24:B24"/>
    <mergeCell ref="C24:AB24"/>
    <mergeCell ref="AC24:AD24"/>
    <mergeCell ref="AE24:AH24"/>
    <mergeCell ref="AI24:AL24"/>
    <mergeCell ref="A23:B23"/>
    <mergeCell ref="C23:AB23"/>
    <mergeCell ref="AC23:AD23"/>
    <mergeCell ref="AE23:AH23"/>
    <mergeCell ref="AI23:AL23"/>
    <mergeCell ref="AM22:AP22"/>
    <mergeCell ref="AQ22:AR22"/>
    <mergeCell ref="AM17:AP17"/>
    <mergeCell ref="AQ17:AR17"/>
    <mergeCell ref="A18:B18"/>
    <mergeCell ref="C18:AB18"/>
    <mergeCell ref="AC18:AD18"/>
    <mergeCell ref="AE18:AH18"/>
    <mergeCell ref="AI18:AL18"/>
    <mergeCell ref="A17:B17"/>
    <mergeCell ref="C17:AB17"/>
    <mergeCell ref="AC17:AD17"/>
    <mergeCell ref="AE17:AH17"/>
    <mergeCell ref="AI17:AL17"/>
    <mergeCell ref="AM16:AP16"/>
    <mergeCell ref="AQ16:AR16"/>
    <mergeCell ref="AM19:AP19"/>
    <mergeCell ref="AQ19:AR19"/>
    <mergeCell ref="A20:B20"/>
    <mergeCell ref="C20:AB20"/>
    <mergeCell ref="AC20:AD20"/>
    <mergeCell ref="AE20:AH20"/>
    <mergeCell ref="AI20:AL20"/>
    <mergeCell ref="A19:B19"/>
    <mergeCell ref="C19:AB19"/>
    <mergeCell ref="AC19:AD19"/>
    <mergeCell ref="AE19:AH19"/>
    <mergeCell ref="AI19:AL19"/>
    <mergeCell ref="AM18:AP18"/>
    <mergeCell ref="AQ18:AR18"/>
    <mergeCell ref="AM13:AP13"/>
    <mergeCell ref="AQ13:AR13"/>
    <mergeCell ref="A14:B14"/>
    <mergeCell ref="C14:AB14"/>
    <mergeCell ref="AC14:AD14"/>
    <mergeCell ref="AE14:AH14"/>
    <mergeCell ref="AI14:AL14"/>
    <mergeCell ref="A13:B13"/>
    <mergeCell ref="C13:AB13"/>
    <mergeCell ref="AC13:AD13"/>
    <mergeCell ref="AE13:AH13"/>
    <mergeCell ref="AI13:AL13"/>
    <mergeCell ref="AM12:AP12"/>
    <mergeCell ref="AQ12:AR12"/>
    <mergeCell ref="AM15:AP15"/>
    <mergeCell ref="AQ15:AR15"/>
    <mergeCell ref="A16:B16"/>
    <mergeCell ref="C16:AB16"/>
    <mergeCell ref="AC16:AD16"/>
    <mergeCell ref="AE16:AH16"/>
    <mergeCell ref="AI16:AL16"/>
    <mergeCell ref="A15:B15"/>
    <mergeCell ref="C15:AB15"/>
    <mergeCell ref="AC15:AD15"/>
    <mergeCell ref="AE15:AH15"/>
    <mergeCell ref="AI15:AL15"/>
    <mergeCell ref="AM14:AP14"/>
    <mergeCell ref="AQ14:AR14"/>
    <mergeCell ref="AM9:AP9"/>
    <mergeCell ref="AQ9:AR9"/>
    <mergeCell ref="A10:B10"/>
    <mergeCell ref="C10:AB10"/>
    <mergeCell ref="AC10:AD10"/>
    <mergeCell ref="AE10:AH10"/>
    <mergeCell ref="AI10:AL10"/>
    <mergeCell ref="A9:B9"/>
    <mergeCell ref="C9:AB9"/>
    <mergeCell ref="AC9:AD9"/>
    <mergeCell ref="AE9:AH9"/>
    <mergeCell ref="AI9:AL9"/>
    <mergeCell ref="AM8:AP8"/>
    <mergeCell ref="AQ8:AR8"/>
    <mergeCell ref="AM11:AP11"/>
    <mergeCell ref="AQ11:AR11"/>
    <mergeCell ref="A12:B12"/>
    <mergeCell ref="C12:AB12"/>
    <mergeCell ref="AC12:AD12"/>
    <mergeCell ref="AE12:AH12"/>
    <mergeCell ref="AI12:AL12"/>
    <mergeCell ref="A11:B11"/>
    <mergeCell ref="C11:AB11"/>
    <mergeCell ref="AC11:AD11"/>
    <mergeCell ref="AE11:AH11"/>
    <mergeCell ref="AI11:AL11"/>
    <mergeCell ref="AM10:AP10"/>
    <mergeCell ref="AQ10:AR10"/>
    <mergeCell ref="A1:AR1"/>
    <mergeCell ref="A2:AR2"/>
    <mergeCell ref="A3:AR3"/>
    <mergeCell ref="A4:AR4"/>
    <mergeCell ref="A5:B6"/>
    <mergeCell ref="C5:AB6"/>
    <mergeCell ref="AC5:AD6"/>
    <mergeCell ref="AE5:AL5"/>
    <mergeCell ref="AM5:AP6"/>
    <mergeCell ref="AM7:AP7"/>
    <mergeCell ref="AQ7:AR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Q5:AR6"/>
    <mergeCell ref="AE6:AH6"/>
    <mergeCell ref="AI6:AL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31" fitToHeight="0" orientation="portrait" r:id="rId1"/>
  <headerFooter alignWithMargins="0">
    <oddFooter>&amp;P. oldal, összesen: &amp;N</oddFooter>
  </headerFooter>
  <rowBreaks count="2" manualBreakCount="2">
    <brk id="102" max="43" man="1"/>
    <brk id="181" max="5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2" tint="-0.749992370372631"/>
  </sheetPr>
  <dimension ref="A1:BM37"/>
  <sheetViews>
    <sheetView view="pageBreakPreview" topLeftCell="A4" zoomScale="90" zoomScaleSheetLayoutView="90" workbookViewId="0">
      <selection activeCell="AE26" sqref="AE26:AI26"/>
    </sheetView>
  </sheetViews>
  <sheetFormatPr defaultRowHeight="12.75" x14ac:dyDescent="0.2"/>
  <cols>
    <col min="1" max="1" width="2.42578125" style="3" customWidth="1"/>
    <col min="2" max="2" width="2.140625" style="3" customWidth="1"/>
    <col min="3" max="53" width="2.7109375" style="1" customWidth="1"/>
    <col min="54" max="54" width="4.42578125" style="1" customWidth="1"/>
    <col min="55" max="55" width="13" style="1" hidden="1" customWidth="1"/>
    <col min="56" max="56" width="4" style="1" customWidth="1"/>
    <col min="57" max="57" width="3.140625" style="1" customWidth="1"/>
    <col min="58" max="58" width="3.85546875" style="1" customWidth="1"/>
    <col min="59" max="59" width="2.5703125" style="1" customWidth="1"/>
    <col min="60" max="60" width="3.42578125" style="1" hidden="1" customWidth="1"/>
    <col min="61" max="61" width="15" style="1" customWidth="1"/>
    <col min="62" max="62" width="12" style="1" bestFit="1" customWidth="1"/>
    <col min="63" max="64" width="9.140625" style="1"/>
    <col min="65" max="65" width="11" style="1" bestFit="1" customWidth="1"/>
    <col min="66" max="16384" width="9.140625" style="1"/>
  </cols>
  <sheetData>
    <row r="1" spans="1:61" ht="28.5" customHeight="1" thickBot="1" x14ac:dyDescent="0.25">
      <c r="A1" s="301" t="s">
        <v>1001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301"/>
      <c r="T1" s="301"/>
      <c r="U1" s="301"/>
      <c r="V1" s="301"/>
      <c r="W1" s="301"/>
      <c r="X1" s="301"/>
      <c r="Y1" s="301"/>
      <c r="Z1" s="301"/>
      <c r="AA1" s="301"/>
      <c r="AB1" s="301"/>
      <c r="AC1" s="301"/>
      <c r="AD1" s="301"/>
      <c r="AE1" s="301"/>
      <c r="AF1" s="301"/>
      <c r="AG1" s="301"/>
      <c r="AH1" s="301"/>
      <c r="AI1" s="301"/>
      <c r="AJ1" s="301"/>
      <c r="AK1" s="301"/>
      <c r="AL1" s="301"/>
      <c r="AM1" s="301"/>
      <c r="AN1" s="301"/>
      <c r="AO1" s="301"/>
      <c r="AP1" s="301"/>
      <c r="AQ1" s="301"/>
      <c r="AR1" s="301"/>
      <c r="AS1" s="301"/>
      <c r="AT1" s="301"/>
      <c r="AU1" s="301"/>
      <c r="AV1" s="301"/>
      <c r="AW1" s="301"/>
      <c r="AX1" s="301"/>
      <c r="AY1" s="301"/>
      <c r="AZ1" s="301"/>
      <c r="BA1" s="301"/>
      <c r="BB1" s="301"/>
      <c r="BC1" s="301"/>
      <c r="BD1" s="301"/>
      <c r="BE1" s="301"/>
      <c r="BF1" s="301"/>
    </row>
    <row r="2" spans="1:61" ht="28.5" customHeight="1" thickTop="1" thickBot="1" x14ac:dyDescent="0.25">
      <c r="A2" s="302" t="s">
        <v>759</v>
      </c>
      <c r="B2" s="532"/>
      <c r="C2" s="532"/>
      <c r="D2" s="532"/>
      <c r="E2" s="532"/>
      <c r="F2" s="532"/>
      <c r="G2" s="532"/>
      <c r="H2" s="532"/>
      <c r="I2" s="532"/>
      <c r="J2" s="532"/>
      <c r="K2" s="532"/>
      <c r="L2" s="532"/>
      <c r="M2" s="532"/>
      <c r="N2" s="532"/>
      <c r="O2" s="532"/>
      <c r="P2" s="532"/>
      <c r="Q2" s="532"/>
      <c r="R2" s="532"/>
      <c r="S2" s="532"/>
      <c r="T2" s="532"/>
      <c r="U2" s="532"/>
      <c r="V2" s="532"/>
      <c r="W2" s="532"/>
      <c r="X2" s="532"/>
      <c r="Y2" s="532"/>
      <c r="Z2" s="532"/>
      <c r="AA2" s="532"/>
      <c r="AB2" s="532"/>
      <c r="AC2" s="532"/>
      <c r="AD2" s="532"/>
      <c r="AE2" s="532"/>
      <c r="AF2" s="532"/>
      <c r="AG2" s="532"/>
      <c r="AH2" s="532"/>
      <c r="AI2" s="532"/>
      <c r="AJ2" s="532"/>
      <c r="AK2" s="532"/>
      <c r="AL2" s="532"/>
      <c r="AM2" s="532"/>
      <c r="AN2" s="532"/>
      <c r="AO2" s="532"/>
      <c r="AP2" s="532"/>
      <c r="AQ2" s="532"/>
      <c r="AR2" s="532"/>
      <c r="AS2" s="532"/>
      <c r="AT2" s="532"/>
      <c r="AU2" s="532"/>
      <c r="AV2" s="532"/>
      <c r="AW2" s="532"/>
      <c r="AX2" s="532"/>
      <c r="AY2" s="532"/>
      <c r="AZ2" s="532"/>
      <c r="BA2" s="532"/>
      <c r="BB2" s="532"/>
      <c r="BC2" s="532"/>
      <c r="BD2" s="532"/>
      <c r="BE2" s="532"/>
      <c r="BF2" s="532"/>
      <c r="BG2" s="532"/>
      <c r="BH2" s="62"/>
    </row>
    <row r="3" spans="1:61" ht="15" customHeight="1" thickTop="1" x14ac:dyDescent="0.2">
      <c r="A3" s="533" t="s">
        <v>941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534"/>
      <c r="AN3" s="534"/>
      <c r="AO3" s="534"/>
      <c r="AP3" s="534"/>
      <c r="AQ3" s="534"/>
      <c r="AR3" s="534"/>
      <c r="AS3" s="534"/>
      <c r="AT3" s="534"/>
      <c r="AU3" s="534"/>
      <c r="AV3" s="534"/>
      <c r="AW3" s="534"/>
      <c r="AX3" s="534"/>
      <c r="AY3" s="534"/>
      <c r="AZ3" s="534"/>
      <c r="BA3" s="534"/>
      <c r="BB3" s="534"/>
      <c r="BC3" s="534"/>
      <c r="BD3" s="534"/>
      <c r="BE3" s="534"/>
      <c r="BF3" s="534"/>
      <c r="BG3" s="534"/>
      <c r="BH3" s="31"/>
    </row>
    <row r="4" spans="1:61" ht="15.95" customHeight="1" thickBot="1" x14ac:dyDescent="0.25">
      <c r="A4" s="535" t="s">
        <v>564</v>
      </c>
      <c r="B4" s="536"/>
      <c r="C4" s="536"/>
      <c r="D4" s="536"/>
      <c r="E4" s="536"/>
      <c r="F4" s="536"/>
      <c r="G4" s="536"/>
      <c r="H4" s="536"/>
      <c r="I4" s="536"/>
      <c r="J4" s="536"/>
      <c r="K4" s="536"/>
      <c r="L4" s="536"/>
      <c r="M4" s="536"/>
      <c r="N4" s="536"/>
      <c r="O4" s="536"/>
      <c r="P4" s="536"/>
      <c r="Q4" s="536"/>
      <c r="R4" s="536"/>
      <c r="S4" s="536"/>
      <c r="T4" s="536"/>
      <c r="U4" s="536"/>
      <c r="V4" s="536"/>
      <c r="W4" s="536"/>
      <c r="X4" s="536"/>
      <c r="Y4" s="536"/>
      <c r="Z4" s="536"/>
      <c r="AA4" s="536"/>
      <c r="AB4" s="536"/>
      <c r="AC4" s="536"/>
      <c r="AD4" s="536"/>
      <c r="AE4" s="536"/>
      <c r="AF4" s="536"/>
      <c r="AG4" s="536"/>
      <c r="AH4" s="536"/>
      <c r="AI4" s="536"/>
      <c r="AJ4" s="536"/>
      <c r="AK4" s="536"/>
      <c r="AL4" s="536"/>
      <c r="AM4" s="536"/>
      <c r="AN4" s="536"/>
      <c r="AO4" s="536"/>
      <c r="AP4" s="536"/>
      <c r="AQ4" s="536"/>
      <c r="AR4" s="536"/>
      <c r="AS4" s="536"/>
      <c r="AT4" s="536"/>
      <c r="AU4" s="536"/>
      <c r="AV4" s="536"/>
      <c r="AW4" s="536"/>
      <c r="AX4" s="536"/>
      <c r="AY4" s="536"/>
      <c r="AZ4" s="536"/>
      <c r="BA4" s="536"/>
      <c r="BB4" s="536"/>
      <c r="BC4" s="536"/>
      <c r="BD4" s="536"/>
      <c r="BE4" s="536"/>
      <c r="BF4" s="536"/>
      <c r="BG4" s="536"/>
      <c r="BH4" s="31"/>
    </row>
    <row r="5" spans="1:61" ht="15.95" customHeight="1" thickTop="1" thickBot="1" x14ac:dyDescent="0.25">
      <c r="A5" s="311" t="s">
        <v>439</v>
      </c>
      <c r="B5" s="312"/>
      <c r="C5" s="313" t="s">
        <v>26</v>
      </c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4" t="s">
        <v>440</v>
      </c>
      <c r="AD5" s="592"/>
      <c r="AE5" s="537" t="s">
        <v>996</v>
      </c>
      <c r="AF5" s="538"/>
      <c r="AG5" s="538"/>
      <c r="AH5" s="538"/>
      <c r="AI5" s="538"/>
      <c r="AJ5" s="539"/>
      <c r="AK5" s="539"/>
      <c r="AL5" s="539"/>
      <c r="AM5" s="539"/>
      <c r="AN5" s="539"/>
      <c r="AO5" s="539"/>
      <c r="AP5" s="539"/>
      <c r="AQ5" s="539"/>
      <c r="AR5" s="539"/>
      <c r="AS5" s="539"/>
      <c r="AT5" s="538"/>
      <c r="AU5" s="538"/>
      <c r="AV5" s="538"/>
      <c r="AW5" s="538"/>
      <c r="AX5" s="538"/>
      <c r="AY5" s="538"/>
      <c r="AZ5" s="538"/>
      <c r="BA5" s="538"/>
      <c r="BB5" s="538"/>
      <c r="BC5" s="538"/>
      <c r="BD5" s="538"/>
      <c r="BE5" s="538"/>
      <c r="BF5" s="538"/>
      <c r="BG5" s="540"/>
      <c r="BH5" s="31"/>
    </row>
    <row r="6" spans="1:61" ht="39.75" customHeight="1" thickTop="1" thickBot="1" x14ac:dyDescent="0.25">
      <c r="A6" s="311"/>
      <c r="B6" s="312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  <c r="S6" s="313"/>
      <c r="T6" s="313"/>
      <c r="U6" s="313"/>
      <c r="V6" s="313"/>
      <c r="W6" s="313"/>
      <c r="X6" s="313"/>
      <c r="Y6" s="313"/>
      <c r="Z6" s="313"/>
      <c r="AA6" s="313"/>
      <c r="AB6" s="313"/>
      <c r="AC6" s="314"/>
      <c r="AD6" s="592"/>
      <c r="AE6" s="583" t="s">
        <v>509</v>
      </c>
      <c r="AF6" s="584"/>
      <c r="AG6" s="584"/>
      <c r="AH6" s="584"/>
      <c r="AI6" s="585"/>
      <c r="AJ6" s="589" t="s">
        <v>508</v>
      </c>
      <c r="AK6" s="590"/>
      <c r="AL6" s="590"/>
      <c r="AM6" s="590"/>
      <c r="AN6" s="591"/>
      <c r="AO6" s="586" t="s">
        <v>512</v>
      </c>
      <c r="AP6" s="587"/>
      <c r="AQ6" s="587"/>
      <c r="AR6" s="587"/>
      <c r="AS6" s="588"/>
      <c r="AT6" s="541" t="s">
        <v>787</v>
      </c>
      <c r="AU6" s="542"/>
      <c r="AV6" s="542"/>
      <c r="AW6" s="542"/>
      <c r="AX6" s="543"/>
      <c r="AY6" s="547" t="s">
        <v>512</v>
      </c>
      <c r="AZ6" s="547"/>
      <c r="BA6" s="547"/>
      <c r="BB6" s="547"/>
      <c r="BC6" s="547"/>
      <c r="BD6" s="547" t="s">
        <v>788</v>
      </c>
      <c r="BE6" s="547"/>
      <c r="BF6" s="547"/>
      <c r="BG6" s="547"/>
      <c r="BH6" s="549"/>
    </row>
    <row r="7" spans="1:61" ht="15.75" thickTop="1" x14ac:dyDescent="0.2">
      <c r="A7" s="598" t="s">
        <v>176</v>
      </c>
      <c r="B7" s="599"/>
      <c r="C7" s="600" t="s">
        <v>177</v>
      </c>
      <c r="D7" s="601"/>
      <c r="E7" s="601"/>
      <c r="F7" s="601"/>
      <c r="G7" s="601"/>
      <c r="H7" s="601"/>
      <c r="I7" s="601"/>
      <c r="J7" s="601"/>
      <c r="K7" s="601"/>
      <c r="L7" s="601"/>
      <c r="M7" s="601"/>
      <c r="N7" s="601"/>
      <c r="O7" s="601"/>
      <c r="P7" s="601"/>
      <c r="Q7" s="601"/>
      <c r="R7" s="601"/>
      <c r="S7" s="601"/>
      <c r="T7" s="601"/>
      <c r="U7" s="601"/>
      <c r="V7" s="601"/>
      <c r="W7" s="601"/>
      <c r="X7" s="601"/>
      <c r="Y7" s="601"/>
      <c r="Z7" s="601"/>
      <c r="AA7" s="601"/>
      <c r="AB7" s="601"/>
      <c r="AC7" s="600" t="s">
        <v>178</v>
      </c>
      <c r="AD7" s="601"/>
      <c r="AE7" s="602" t="s">
        <v>175</v>
      </c>
      <c r="AF7" s="603"/>
      <c r="AG7" s="603"/>
      <c r="AH7" s="603"/>
      <c r="AI7" s="603"/>
      <c r="AJ7" s="604" t="s">
        <v>438</v>
      </c>
      <c r="AK7" s="603"/>
      <c r="AL7" s="603"/>
      <c r="AM7" s="603"/>
      <c r="AN7" s="605"/>
      <c r="AO7" s="604" t="s">
        <v>510</v>
      </c>
      <c r="AP7" s="603"/>
      <c r="AQ7" s="603"/>
      <c r="AR7" s="603"/>
      <c r="AS7" s="605"/>
      <c r="AT7" s="544"/>
      <c r="AU7" s="545"/>
      <c r="AV7" s="545"/>
      <c r="AW7" s="545"/>
      <c r="AX7" s="546"/>
      <c r="AY7" s="548"/>
      <c r="AZ7" s="548"/>
      <c r="BA7" s="548"/>
      <c r="BB7" s="548"/>
      <c r="BC7" s="548"/>
      <c r="BD7" s="548"/>
      <c r="BE7" s="548"/>
      <c r="BF7" s="548"/>
      <c r="BG7" s="548"/>
      <c r="BH7" s="550"/>
    </row>
    <row r="8" spans="1:61" ht="20.100000000000001" customHeight="1" x14ac:dyDescent="0.2">
      <c r="A8" s="320" t="s">
        <v>0</v>
      </c>
      <c r="B8" s="321"/>
      <c r="C8" s="593" t="s">
        <v>513</v>
      </c>
      <c r="D8" s="594"/>
      <c r="E8" s="594"/>
      <c r="F8" s="594"/>
      <c r="G8" s="594"/>
      <c r="H8" s="594"/>
      <c r="I8" s="594"/>
      <c r="J8" s="594"/>
      <c r="K8" s="594"/>
      <c r="L8" s="594"/>
      <c r="M8" s="594"/>
      <c r="N8" s="594"/>
      <c r="O8" s="594"/>
      <c r="P8" s="594"/>
      <c r="Q8" s="594"/>
      <c r="R8" s="594"/>
      <c r="S8" s="594"/>
      <c r="T8" s="594"/>
      <c r="U8" s="594"/>
      <c r="V8" s="594"/>
      <c r="W8" s="594"/>
      <c r="X8" s="594"/>
      <c r="Y8" s="594"/>
      <c r="Z8" s="594"/>
      <c r="AA8" s="594"/>
      <c r="AB8" s="595"/>
      <c r="AC8" s="325" t="s">
        <v>261</v>
      </c>
      <c r="AD8" s="326"/>
      <c r="AE8" s="596">
        <f>SUM(AJ8:BH8)</f>
        <v>130872586</v>
      </c>
      <c r="AF8" s="563"/>
      <c r="AG8" s="563"/>
      <c r="AH8" s="563"/>
      <c r="AI8" s="563"/>
      <c r="AJ8" s="562">
        <f>SUM('03'!AI47:AL47)</f>
        <v>130872586</v>
      </c>
      <c r="AK8" s="563"/>
      <c r="AL8" s="563"/>
      <c r="AM8" s="563"/>
      <c r="AN8" s="597"/>
      <c r="AO8" s="562">
        <f>VLOOKUP(AC8,'04'!$AC$8:$AR$230,3,FALSE)</f>
        <v>0</v>
      </c>
      <c r="AP8" s="563"/>
      <c r="AQ8" s="563"/>
      <c r="AR8" s="563"/>
      <c r="AS8" s="597"/>
      <c r="AT8" s="562">
        <v>0</v>
      </c>
      <c r="AU8" s="563"/>
      <c r="AV8" s="563"/>
      <c r="AW8" s="563"/>
      <c r="AX8" s="564"/>
      <c r="AY8" s="551">
        <v>0</v>
      </c>
      <c r="AZ8" s="551"/>
      <c r="BA8" s="551"/>
      <c r="BB8" s="551"/>
      <c r="BC8" s="551"/>
      <c r="BD8" s="551">
        <v>0</v>
      </c>
      <c r="BE8" s="551"/>
      <c r="BF8" s="551"/>
      <c r="BG8" s="551"/>
      <c r="BH8" s="552"/>
    </row>
    <row r="9" spans="1:61" ht="20.100000000000001" customHeight="1" x14ac:dyDescent="0.2">
      <c r="A9" s="320" t="s">
        <v>1</v>
      </c>
      <c r="B9" s="321"/>
      <c r="C9" s="593" t="s">
        <v>514</v>
      </c>
      <c r="D9" s="594"/>
      <c r="E9" s="594"/>
      <c r="F9" s="594"/>
      <c r="G9" s="594"/>
      <c r="H9" s="594"/>
      <c r="I9" s="594"/>
      <c r="J9" s="594"/>
      <c r="K9" s="594"/>
      <c r="L9" s="594"/>
      <c r="M9" s="594"/>
      <c r="N9" s="594"/>
      <c r="O9" s="594"/>
      <c r="P9" s="594"/>
      <c r="Q9" s="594"/>
      <c r="R9" s="594"/>
      <c r="S9" s="594"/>
      <c r="T9" s="594"/>
      <c r="U9" s="594"/>
      <c r="V9" s="594"/>
      <c r="W9" s="594"/>
      <c r="X9" s="594"/>
      <c r="Y9" s="594"/>
      <c r="Z9" s="594"/>
      <c r="AA9" s="594"/>
      <c r="AB9" s="595"/>
      <c r="AC9" s="325" t="s">
        <v>270</v>
      </c>
      <c r="AD9" s="326"/>
      <c r="AE9" s="596">
        <f>SUM(AJ9:AS9)</f>
        <v>0</v>
      </c>
      <c r="AF9" s="563"/>
      <c r="AG9" s="563"/>
      <c r="AH9" s="563"/>
      <c r="AI9" s="563"/>
      <c r="AJ9" s="562">
        <f>SUM('03'!AI54:AL54)</f>
        <v>0</v>
      </c>
      <c r="AK9" s="563"/>
      <c r="AL9" s="563"/>
      <c r="AM9" s="563"/>
      <c r="AN9" s="597"/>
      <c r="AO9" s="562">
        <f>VLOOKUP(AC9,'04'!$AC$8:$AR$230,3,FALSE)</f>
        <v>0</v>
      </c>
      <c r="AP9" s="563"/>
      <c r="AQ9" s="563"/>
      <c r="AR9" s="563"/>
      <c r="AS9" s="597"/>
      <c r="AT9" s="562">
        <v>0</v>
      </c>
      <c r="AU9" s="563"/>
      <c r="AV9" s="563"/>
      <c r="AW9" s="563"/>
      <c r="AX9" s="564"/>
      <c r="AY9" s="551">
        <v>0</v>
      </c>
      <c r="AZ9" s="551"/>
      <c r="BA9" s="551"/>
      <c r="BB9" s="551"/>
      <c r="BC9" s="551"/>
      <c r="BD9" s="551">
        <v>0</v>
      </c>
      <c r="BE9" s="551"/>
      <c r="BF9" s="551"/>
      <c r="BG9" s="551"/>
      <c r="BH9" s="552"/>
    </row>
    <row r="10" spans="1:61" ht="20.100000000000001" customHeight="1" x14ac:dyDescent="0.2">
      <c r="A10" s="320" t="s">
        <v>2</v>
      </c>
      <c r="B10" s="321"/>
      <c r="C10" s="593" t="s">
        <v>441</v>
      </c>
      <c r="D10" s="594"/>
      <c r="E10" s="594"/>
      <c r="F10" s="594"/>
      <c r="G10" s="594"/>
      <c r="H10" s="594"/>
      <c r="I10" s="594"/>
      <c r="J10" s="594"/>
      <c r="K10" s="594"/>
      <c r="L10" s="594"/>
      <c r="M10" s="594"/>
      <c r="N10" s="594"/>
      <c r="O10" s="594"/>
      <c r="P10" s="594"/>
      <c r="Q10" s="594"/>
      <c r="R10" s="594"/>
      <c r="S10" s="594"/>
      <c r="T10" s="594"/>
      <c r="U10" s="594"/>
      <c r="V10" s="594"/>
      <c r="W10" s="594"/>
      <c r="X10" s="594"/>
      <c r="Y10" s="594"/>
      <c r="Z10" s="594"/>
      <c r="AA10" s="594"/>
      <c r="AB10" s="595"/>
      <c r="AC10" s="325" t="s">
        <v>298</v>
      </c>
      <c r="AD10" s="326"/>
      <c r="AE10" s="596">
        <f>SUM(AJ10:AS10)</f>
        <v>39541414</v>
      </c>
      <c r="AF10" s="563"/>
      <c r="AG10" s="563"/>
      <c r="AH10" s="563"/>
      <c r="AI10" s="563"/>
      <c r="AJ10" s="562">
        <f>SUM('03'!AI72:AL72)</f>
        <v>39541414</v>
      </c>
      <c r="AK10" s="563"/>
      <c r="AL10" s="563"/>
      <c r="AM10" s="563"/>
      <c r="AN10" s="597"/>
      <c r="AO10" s="562">
        <f>VLOOKUP(AC10,'04'!$AC$8:$AR$230,3,FALSE)</f>
        <v>0</v>
      </c>
      <c r="AP10" s="563"/>
      <c r="AQ10" s="563"/>
      <c r="AR10" s="563"/>
      <c r="AS10" s="597"/>
      <c r="AT10" s="562">
        <v>0</v>
      </c>
      <c r="AU10" s="563"/>
      <c r="AV10" s="563"/>
      <c r="AW10" s="563"/>
      <c r="AX10" s="564"/>
      <c r="AY10" s="551">
        <v>0</v>
      </c>
      <c r="AZ10" s="551"/>
      <c r="BA10" s="551"/>
      <c r="BB10" s="551"/>
      <c r="BC10" s="551"/>
      <c r="BD10" s="551">
        <v>0</v>
      </c>
      <c r="BE10" s="551"/>
      <c r="BF10" s="551"/>
      <c r="BG10" s="551"/>
      <c r="BH10" s="552"/>
    </row>
    <row r="11" spans="1:61" ht="20.100000000000001" customHeight="1" x14ac:dyDescent="0.2">
      <c r="A11" s="320" t="s">
        <v>3</v>
      </c>
      <c r="B11" s="321"/>
      <c r="C11" s="341" t="s">
        <v>442</v>
      </c>
      <c r="D11" s="342"/>
      <c r="E11" s="342"/>
      <c r="F11" s="342"/>
      <c r="G11" s="342"/>
      <c r="H11" s="342"/>
      <c r="I11" s="342"/>
      <c r="J11" s="342"/>
      <c r="K11" s="342"/>
      <c r="L11" s="342"/>
      <c r="M11" s="342"/>
      <c r="N11" s="342"/>
      <c r="O11" s="342"/>
      <c r="P11" s="342"/>
      <c r="Q11" s="342"/>
      <c r="R11" s="342"/>
      <c r="S11" s="342"/>
      <c r="T11" s="342"/>
      <c r="U11" s="342"/>
      <c r="V11" s="342"/>
      <c r="W11" s="342"/>
      <c r="X11" s="342"/>
      <c r="Y11" s="342"/>
      <c r="Z11" s="342"/>
      <c r="AA11" s="342"/>
      <c r="AB11" s="343"/>
      <c r="AC11" s="325" t="s">
        <v>319</v>
      </c>
      <c r="AD11" s="326"/>
      <c r="AE11" s="596">
        <f>SUM(AJ11:AS11)</f>
        <v>39527172</v>
      </c>
      <c r="AF11" s="563"/>
      <c r="AG11" s="563"/>
      <c r="AH11" s="563"/>
      <c r="AI11" s="563"/>
      <c r="AJ11" s="562">
        <f>SUM('03'!AI85:AL85)</f>
        <v>12386504</v>
      </c>
      <c r="AK11" s="563"/>
      <c r="AL11" s="563"/>
      <c r="AM11" s="563"/>
      <c r="AN11" s="597"/>
      <c r="AO11" s="562">
        <f>SUM('02'!AT11:BH11)</f>
        <v>27140668</v>
      </c>
      <c r="AP11" s="563"/>
      <c r="AQ11" s="563"/>
      <c r="AR11" s="563"/>
      <c r="AS11" s="597"/>
      <c r="AT11" s="562">
        <f>SUM('05'!AE52:AH52)</f>
        <v>0</v>
      </c>
      <c r="AU11" s="563"/>
      <c r="AV11" s="563"/>
      <c r="AW11" s="563"/>
      <c r="AX11" s="564"/>
      <c r="AY11" s="551">
        <f>SUM('05'!AI71:AL71)</f>
        <v>0</v>
      </c>
      <c r="AZ11" s="551"/>
      <c r="BA11" s="551"/>
      <c r="BB11" s="551"/>
      <c r="BC11" s="551"/>
      <c r="BD11" s="551">
        <f>SUM('05'!AM71:AP71)</f>
        <v>27140668</v>
      </c>
      <c r="BE11" s="551"/>
      <c r="BF11" s="551"/>
      <c r="BG11" s="551"/>
      <c r="BH11" s="552"/>
      <c r="BI11" s="63"/>
    </row>
    <row r="12" spans="1:61" ht="20.100000000000001" customHeight="1" x14ac:dyDescent="0.2">
      <c r="A12" s="320" t="s">
        <v>4</v>
      </c>
      <c r="B12" s="321"/>
      <c r="C12" s="593" t="s">
        <v>450</v>
      </c>
      <c r="D12" s="594"/>
      <c r="E12" s="594"/>
      <c r="F12" s="594"/>
      <c r="G12" s="594"/>
      <c r="H12" s="594"/>
      <c r="I12" s="594"/>
      <c r="J12" s="594"/>
      <c r="K12" s="594"/>
      <c r="L12" s="594"/>
      <c r="M12" s="594"/>
      <c r="N12" s="594"/>
      <c r="O12" s="594"/>
      <c r="P12" s="594"/>
      <c r="Q12" s="594"/>
      <c r="R12" s="594"/>
      <c r="S12" s="594"/>
      <c r="T12" s="594"/>
      <c r="U12" s="594"/>
      <c r="V12" s="594"/>
      <c r="W12" s="594"/>
      <c r="X12" s="594"/>
      <c r="Y12" s="594"/>
      <c r="Z12" s="594"/>
      <c r="AA12" s="594"/>
      <c r="AB12" s="595"/>
      <c r="AC12" s="325" t="s">
        <v>330</v>
      </c>
      <c r="AD12" s="326"/>
      <c r="AE12" s="596">
        <f>SUM(AJ12:AS12)</f>
        <v>163400</v>
      </c>
      <c r="AF12" s="563"/>
      <c r="AG12" s="563"/>
      <c r="AH12" s="563"/>
      <c r="AI12" s="563"/>
      <c r="AJ12" s="562">
        <f>SUM('03'!AI91:AL91)</f>
        <v>163400</v>
      </c>
      <c r="AK12" s="563"/>
      <c r="AL12" s="563"/>
      <c r="AM12" s="563"/>
      <c r="AN12" s="597"/>
      <c r="AO12" s="562">
        <f>VLOOKUP(AC12,'04'!$AC$8:$AR$230,3,FALSE)</f>
        <v>0</v>
      </c>
      <c r="AP12" s="563"/>
      <c r="AQ12" s="563"/>
      <c r="AR12" s="563"/>
      <c r="AS12" s="597"/>
      <c r="AT12" s="562">
        <v>0</v>
      </c>
      <c r="AU12" s="563"/>
      <c r="AV12" s="563"/>
      <c r="AW12" s="563"/>
      <c r="AX12" s="564"/>
      <c r="AY12" s="551">
        <v>0</v>
      </c>
      <c r="AZ12" s="551"/>
      <c r="BA12" s="551"/>
      <c r="BB12" s="551"/>
      <c r="BC12" s="551"/>
      <c r="BD12" s="551">
        <v>0</v>
      </c>
      <c r="BE12" s="551"/>
      <c r="BF12" s="551"/>
      <c r="BG12" s="551"/>
      <c r="BH12" s="552"/>
    </row>
    <row r="13" spans="1:61" ht="20.100000000000001" customHeight="1" x14ac:dyDescent="0.2">
      <c r="A13" s="320" t="s">
        <v>5</v>
      </c>
      <c r="B13" s="321"/>
      <c r="C13" s="593" t="s">
        <v>443</v>
      </c>
      <c r="D13" s="594"/>
      <c r="E13" s="594"/>
      <c r="F13" s="594"/>
      <c r="G13" s="594"/>
      <c r="H13" s="594"/>
      <c r="I13" s="594"/>
      <c r="J13" s="594"/>
      <c r="K13" s="594"/>
      <c r="L13" s="594"/>
      <c r="M13" s="594"/>
      <c r="N13" s="594"/>
      <c r="O13" s="594"/>
      <c r="P13" s="594"/>
      <c r="Q13" s="594"/>
      <c r="R13" s="594"/>
      <c r="S13" s="594"/>
      <c r="T13" s="594"/>
      <c r="U13" s="594"/>
      <c r="V13" s="594"/>
      <c r="W13" s="594"/>
      <c r="X13" s="594"/>
      <c r="Y13" s="594"/>
      <c r="Z13" s="594"/>
      <c r="AA13" s="594"/>
      <c r="AB13" s="595"/>
      <c r="AC13" s="325" t="s">
        <v>335</v>
      </c>
      <c r="AD13" s="326"/>
      <c r="AE13" s="596">
        <f t="shared" ref="AE13:AE14" si="0">SUM(AJ13:AS13)</f>
        <v>0</v>
      </c>
      <c r="AF13" s="563"/>
      <c r="AG13" s="563"/>
      <c r="AH13" s="563"/>
      <c r="AI13" s="563"/>
      <c r="AJ13" s="562">
        <f>SUM('03'!AE97:AH97)</f>
        <v>0</v>
      </c>
      <c r="AK13" s="563"/>
      <c r="AL13" s="563"/>
      <c r="AM13" s="563"/>
      <c r="AN13" s="597"/>
      <c r="AO13" s="562">
        <f>VLOOKUP(AC13,'04'!$AC$8:$AR$230,3,FALSE)</f>
        <v>0</v>
      </c>
      <c r="AP13" s="563"/>
      <c r="AQ13" s="563"/>
      <c r="AR13" s="563"/>
      <c r="AS13" s="597"/>
      <c r="AT13" s="562">
        <v>0</v>
      </c>
      <c r="AU13" s="563"/>
      <c r="AV13" s="563"/>
      <c r="AW13" s="563"/>
      <c r="AX13" s="564"/>
      <c r="AY13" s="551">
        <v>0</v>
      </c>
      <c r="AZ13" s="551"/>
      <c r="BA13" s="551"/>
      <c r="BB13" s="551"/>
      <c r="BC13" s="551"/>
      <c r="BD13" s="551">
        <v>0</v>
      </c>
      <c r="BE13" s="551"/>
      <c r="BF13" s="551"/>
      <c r="BG13" s="551"/>
      <c r="BH13" s="552"/>
    </row>
    <row r="14" spans="1:61" ht="20.100000000000001" customHeight="1" x14ac:dyDescent="0.2">
      <c r="A14" s="320" t="s">
        <v>6</v>
      </c>
      <c r="B14" s="321"/>
      <c r="C14" s="593" t="s">
        <v>451</v>
      </c>
      <c r="D14" s="594"/>
      <c r="E14" s="594"/>
      <c r="F14" s="594"/>
      <c r="G14" s="594"/>
      <c r="H14" s="594"/>
      <c r="I14" s="594"/>
      <c r="J14" s="594"/>
      <c r="K14" s="594"/>
      <c r="L14" s="594"/>
      <c r="M14" s="594"/>
      <c r="N14" s="594"/>
      <c r="O14" s="594"/>
      <c r="P14" s="594"/>
      <c r="Q14" s="594"/>
      <c r="R14" s="594"/>
      <c r="S14" s="594"/>
      <c r="T14" s="594"/>
      <c r="U14" s="594"/>
      <c r="V14" s="594"/>
      <c r="W14" s="594"/>
      <c r="X14" s="594"/>
      <c r="Y14" s="594"/>
      <c r="Z14" s="594"/>
      <c r="AA14" s="594"/>
      <c r="AB14" s="595"/>
      <c r="AC14" s="325" t="s">
        <v>340</v>
      </c>
      <c r="AD14" s="326"/>
      <c r="AE14" s="596">
        <f t="shared" si="0"/>
        <v>0</v>
      </c>
      <c r="AF14" s="563"/>
      <c r="AG14" s="563"/>
      <c r="AH14" s="563"/>
      <c r="AI14" s="563"/>
      <c r="AJ14" s="562">
        <f>SUM('03'!AI104:AL104)</f>
        <v>0</v>
      </c>
      <c r="AK14" s="563"/>
      <c r="AL14" s="563"/>
      <c r="AM14" s="563"/>
      <c r="AN14" s="597"/>
      <c r="AO14" s="562">
        <f>VLOOKUP(AC14,'04'!$AC$8:$AR$230,3,FALSE)</f>
        <v>0</v>
      </c>
      <c r="AP14" s="563"/>
      <c r="AQ14" s="563"/>
      <c r="AR14" s="563"/>
      <c r="AS14" s="597"/>
      <c r="AT14" s="562">
        <v>0</v>
      </c>
      <c r="AU14" s="563"/>
      <c r="AV14" s="563"/>
      <c r="AW14" s="563"/>
      <c r="AX14" s="564"/>
      <c r="AY14" s="551">
        <v>0</v>
      </c>
      <c r="AZ14" s="551"/>
      <c r="BA14" s="551"/>
      <c r="BB14" s="551"/>
      <c r="BC14" s="551"/>
      <c r="BD14" s="551">
        <v>0</v>
      </c>
      <c r="BE14" s="551"/>
      <c r="BF14" s="551"/>
      <c r="BG14" s="551"/>
      <c r="BH14" s="552"/>
    </row>
    <row r="15" spans="1:61" s="5" customFormat="1" ht="20.100000000000001" customHeight="1" x14ac:dyDescent="0.2">
      <c r="A15" s="626" t="s">
        <v>7</v>
      </c>
      <c r="B15" s="627"/>
      <c r="C15" s="628" t="s">
        <v>515</v>
      </c>
      <c r="D15" s="629"/>
      <c r="E15" s="629"/>
      <c r="F15" s="629"/>
      <c r="G15" s="629"/>
      <c r="H15" s="629"/>
      <c r="I15" s="629"/>
      <c r="J15" s="629"/>
      <c r="K15" s="629"/>
      <c r="L15" s="629"/>
      <c r="M15" s="629"/>
      <c r="N15" s="629"/>
      <c r="O15" s="629"/>
      <c r="P15" s="629"/>
      <c r="Q15" s="629"/>
      <c r="R15" s="629"/>
      <c r="S15" s="629"/>
      <c r="T15" s="629"/>
      <c r="U15" s="629"/>
      <c r="V15" s="629"/>
      <c r="W15" s="629"/>
      <c r="X15" s="629"/>
      <c r="Y15" s="629"/>
      <c r="Z15" s="629"/>
      <c r="AA15" s="629"/>
      <c r="AB15" s="630"/>
      <c r="AC15" s="631" t="s">
        <v>341</v>
      </c>
      <c r="AD15" s="632"/>
      <c r="AE15" s="633">
        <f>SUM(AE8:AI14)</f>
        <v>210104572</v>
      </c>
      <c r="AF15" s="607"/>
      <c r="AG15" s="607"/>
      <c r="AH15" s="607"/>
      <c r="AI15" s="607"/>
      <c r="AJ15" s="606">
        <f>SUM(AJ8,AJ9,AJ10,AJ11,AJ12,AJ13,AJ14)</f>
        <v>182963904</v>
      </c>
      <c r="AK15" s="607"/>
      <c r="AL15" s="607"/>
      <c r="AM15" s="607"/>
      <c r="AN15" s="608"/>
      <c r="AO15" s="606">
        <f>SUM(AT15:BH15)</f>
        <v>27140668</v>
      </c>
      <c r="AP15" s="607"/>
      <c r="AQ15" s="607"/>
      <c r="AR15" s="607"/>
      <c r="AS15" s="608"/>
      <c r="AT15" s="565">
        <f>SUM(AT11)</f>
        <v>0</v>
      </c>
      <c r="AU15" s="566"/>
      <c r="AV15" s="566"/>
      <c r="AW15" s="566"/>
      <c r="AX15" s="567"/>
      <c r="AY15" s="553">
        <f>SUM(AY11)</f>
        <v>0</v>
      </c>
      <c r="AZ15" s="553"/>
      <c r="BA15" s="553"/>
      <c r="BB15" s="553"/>
      <c r="BC15" s="553"/>
      <c r="BD15" s="553">
        <f>SUM(BD11)</f>
        <v>27140668</v>
      </c>
      <c r="BE15" s="553"/>
      <c r="BF15" s="553"/>
      <c r="BG15" s="553"/>
      <c r="BH15" s="554"/>
    </row>
    <row r="16" spans="1:61" ht="20.100000000000001" customHeight="1" x14ac:dyDescent="0.2">
      <c r="A16" s="320" t="s">
        <v>8</v>
      </c>
      <c r="B16" s="321"/>
      <c r="C16" s="382" t="s">
        <v>444</v>
      </c>
      <c r="D16" s="383"/>
      <c r="E16" s="383"/>
      <c r="F16" s="383"/>
      <c r="G16" s="383"/>
      <c r="H16" s="383"/>
      <c r="I16" s="383"/>
      <c r="J16" s="383"/>
      <c r="K16" s="383"/>
      <c r="L16" s="383"/>
      <c r="M16" s="383"/>
      <c r="N16" s="383"/>
      <c r="O16" s="383"/>
      <c r="P16" s="383"/>
      <c r="Q16" s="383"/>
      <c r="R16" s="383"/>
      <c r="S16" s="383"/>
      <c r="T16" s="383"/>
      <c r="U16" s="383"/>
      <c r="V16" s="383"/>
      <c r="W16" s="383"/>
      <c r="X16" s="383"/>
      <c r="Y16" s="383"/>
      <c r="Z16" s="383"/>
      <c r="AA16" s="383"/>
      <c r="AB16" s="384"/>
      <c r="AC16" s="385" t="s">
        <v>379</v>
      </c>
      <c r="AD16" s="386"/>
      <c r="AE16" s="596">
        <f>SUM(AJ16:AS16)</f>
        <v>47186823</v>
      </c>
      <c r="AF16" s="563"/>
      <c r="AG16" s="563"/>
      <c r="AH16" s="563"/>
      <c r="AI16" s="563"/>
      <c r="AJ16" s="562">
        <f>SUM('03'!AI135:AL135)</f>
        <v>47036096</v>
      </c>
      <c r="AK16" s="563"/>
      <c r="AL16" s="563"/>
      <c r="AM16" s="563"/>
      <c r="AN16" s="597"/>
      <c r="AO16" s="562">
        <f>SUM(BD16)</f>
        <v>150727</v>
      </c>
      <c r="AP16" s="563"/>
      <c r="AQ16" s="563"/>
      <c r="AR16" s="563"/>
      <c r="AS16" s="597"/>
      <c r="AT16" s="562">
        <v>0</v>
      </c>
      <c r="AU16" s="563"/>
      <c r="AV16" s="563"/>
      <c r="AW16" s="563"/>
      <c r="AX16" s="564"/>
      <c r="AY16" s="551">
        <v>0</v>
      </c>
      <c r="AZ16" s="551"/>
      <c r="BA16" s="551"/>
      <c r="BB16" s="551"/>
      <c r="BC16" s="551"/>
      <c r="BD16" s="551">
        <f>SUM('05'!AM83:AP83)</f>
        <v>150727</v>
      </c>
      <c r="BE16" s="551"/>
      <c r="BF16" s="551"/>
      <c r="BG16" s="551"/>
      <c r="BH16" s="552"/>
      <c r="BI16" s="63"/>
    </row>
    <row r="17" spans="1:65" s="6" customFormat="1" ht="20.100000000000001" customHeight="1" thickBot="1" x14ac:dyDescent="0.25">
      <c r="A17" s="387" t="s">
        <v>9</v>
      </c>
      <c r="B17" s="388"/>
      <c r="C17" s="59" t="s">
        <v>516</v>
      </c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1"/>
      <c r="AC17" s="11"/>
      <c r="AD17" s="12"/>
      <c r="AE17" s="615">
        <f>SUM(AE15,AE16)</f>
        <v>257291395</v>
      </c>
      <c r="AF17" s="616"/>
      <c r="AG17" s="616"/>
      <c r="AH17" s="616"/>
      <c r="AI17" s="616"/>
      <c r="AJ17" s="617">
        <f>SUM(AJ15:AN16)</f>
        <v>230000000</v>
      </c>
      <c r="AK17" s="618"/>
      <c r="AL17" s="618"/>
      <c r="AM17" s="618"/>
      <c r="AN17" s="619"/>
      <c r="AO17" s="612">
        <f>SUM(AO15,AO16)</f>
        <v>27291395</v>
      </c>
      <c r="AP17" s="613"/>
      <c r="AQ17" s="613"/>
      <c r="AR17" s="613"/>
      <c r="AS17" s="614"/>
      <c r="AT17" s="577">
        <f>SUM(AT15)</f>
        <v>0</v>
      </c>
      <c r="AU17" s="578"/>
      <c r="AV17" s="578"/>
      <c r="AW17" s="578"/>
      <c r="AX17" s="579"/>
      <c r="AY17" s="555">
        <f>SUM(AY15,AY16)</f>
        <v>0</v>
      </c>
      <c r="AZ17" s="555"/>
      <c r="BA17" s="555"/>
      <c r="BB17" s="555"/>
      <c r="BC17" s="555"/>
      <c r="BD17" s="555">
        <f>SUM(BD15,BD16)</f>
        <v>27291395</v>
      </c>
      <c r="BE17" s="555"/>
      <c r="BF17" s="555"/>
      <c r="BG17" s="555"/>
      <c r="BH17" s="556"/>
      <c r="BJ17" s="175"/>
    </row>
    <row r="18" spans="1:65" ht="20.100000000000001" customHeight="1" thickTop="1" thickBot="1" x14ac:dyDescent="0.25">
      <c r="A18" s="320" t="s">
        <v>10</v>
      </c>
      <c r="B18" s="321"/>
      <c r="C18" s="382" t="s">
        <v>518</v>
      </c>
      <c r="D18" s="383"/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3"/>
      <c r="U18" s="383"/>
      <c r="V18" s="383"/>
      <c r="W18" s="383"/>
      <c r="X18" s="383"/>
      <c r="Y18" s="383"/>
      <c r="Z18" s="383"/>
      <c r="AA18" s="383"/>
      <c r="AB18" s="384"/>
      <c r="AC18" s="385" t="s">
        <v>364</v>
      </c>
      <c r="AD18" s="386"/>
      <c r="AE18" s="596">
        <v>0</v>
      </c>
      <c r="AF18" s="563"/>
      <c r="AG18" s="563"/>
      <c r="AH18" s="563"/>
      <c r="AI18" s="563"/>
      <c r="AJ18" s="562"/>
      <c r="AK18" s="563"/>
      <c r="AL18" s="563"/>
      <c r="AM18" s="563"/>
      <c r="AN18" s="597"/>
      <c r="AO18" s="623">
        <f>SUM(AT18:BH18)</f>
        <v>90353985</v>
      </c>
      <c r="AP18" s="624"/>
      <c r="AQ18" s="624"/>
      <c r="AR18" s="624"/>
      <c r="AS18" s="625"/>
      <c r="AT18" s="562">
        <f>SUM('05'!AE86:AH86)</f>
        <v>21083380</v>
      </c>
      <c r="AU18" s="563"/>
      <c r="AV18" s="563"/>
      <c r="AW18" s="563"/>
      <c r="AX18" s="564"/>
      <c r="AY18" s="551">
        <f>SUM('05'!AI86:AL86)</f>
        <v>40825000</v>
      </c>
      <c r="AZ18" s="551"/>
      <c r="BA18" s="551"/>
      <c r="BB18" s="551"/>
      <c r="BC18" s="551"/>
      <c r="BD18" s="551">
        <f>SUM('05'!AM86:AP86)</f>
        <v>28445605</v>
      </c>
      <c r="BE18" s="551"/>
      <c r="BF18" s="551"/>
      <c r="BG18" s="551"/>
      <c r="BH18" s="552"/>
      <c r="BI18" s="63"/>
      <c r="BJ18" s="63"/>
    </row>
    <row r="19" spans="1:65" s="6" customFormat="1" ht="20.100000000000001" customHeight="1" thickTop="1" x14ac:dyDescent="0.2">
      <c r="A19" s="387" t="s">
        <v>11</v>
      </c>
      <c r="B19" s="388"/>
      <c r="C19" s="59" t="s">
        <v>521</v>
      </c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1"/>
      <c r="AC19" s="11"/>
      <c r="AD19" s="12"/>
      <c r="AE19" s="615"/>
      <c r="AF19" s="616"/>
      <c r="AG19" s="616"/>
      <c r="AH19" s="616"/>
      <c r="AI19" s="616"/>
      <c r="AJ19" s="617">
        <f>AJ17+AJ18</f>
        <v>230000000</v>
      </c>
      <c r="AK19" s="618"/>
      <c r="AL19" s="618"/>
      <c r="AM19" s="618"/>
      <c r="AN19" s="619"/>
      <c r="AO19" s="620">
        <f t="shared" ref="AO19" si="1">AO17+AO18</f>
        <v>117645380</v>
      </c>
      <c r="AP19" s="621"/>
      <c r="AQ19" s="621"/>
      <c r="AR19" s="621"/>
      <c r="AS19" s="622"/>
      <c r="AT19" s="580">
        <f>SUM(AT17,AT18)</f>
        <v>21083380</v>
      </c>
      <c r="AU19" s="581"/>
      <c r="AV19" s="581"/>
      <c r="AW19" s="581"/>
      <c r="AX19" s="582"/>
      <c r="AY19" s="557">
        <f>SUM(AY17:BC18)</f>
        <v>40825000</v>
      </c>
      <c r="AZ19" s="557"/>
      <c r="BA19" s="557"/>
      <c r="BB19" s="557"/>
      <c r="BC19" s="557"/>
      <c r="BD19" s="557">
        <f t="shared" ref="BD19" si="2">BD17+BD18</f>
        <v>55737000</v>
      </c>
      <c r="BE19" s="557"/>
      <c r="BF19" s="557"/>
      <c r="BG19" s="557"/>
      <c r="BH19" s="558"/>
    </row>
    <row r="20" spans="1:65" ht="20.100000000000001" customHeight="1" x14ac:dyDescent="0.2">
      <c r="A20" s="320" t="s">
        <v>12</v>
      </c>
      <c r="B20" s="321"/>
      <c r="C20" s="609" t="s">
        <v>445</v>
      </c>
      <c r="D20" s="610"/>
      <c r="E20" s="610"/>
      <c r="F20" s="610"/>
      <c r="G20" s="610"/>
      <c r="H20" s="610"/>
      <c r="I20" s="610"/>
      <c r="J20" s="610"/>
      <c r="K20" s="610"/>
      <c r="L20" s="610"/>
      <c r="M20" s="610"/>
      <c r="N20" s="610"/>
      <c r="O20" s="610"/>
      <c r="P20" s="610"/>
      <c r="Q20" s="610"/>
      <c r="R20" s="610"/>
      <c r="S20" s="610"/>
      <c r="T20" s="610"/>
      <c r="U20" s="610"/>
      <c r="V20" s="610"/>
      <c r="W20" s="610"/>
      <c r="X20" s="610"/>
      <c r="Y20" s="610"/>
      <c r="Z20" s="610"/>
      <c r="AA20" s="610"/>
      <c r="AB20" s="611"/>
      <c r="AC20" s="460" t="s">
        <v>32</v>
      </c>
      <c r="AD20" s="461"/>
      <c r="AE20" s="596">
        <f t="shared" ref="AE20:AE28" si="3">SUM(AJ20,AO20)</f>
        <v>104253021</v>
      </c>
      <c r="AF20" s="563"/>
      <c r="AG20" s="563"/>
      <c r="AH20" s="563"/>
      <c r="AI20" s="563"/>
      <c r="AJ20" s="562">
        <f>SUM('03'!AI155:AL155)</f>
        <v>42013708</v>
      </c>
      <c r="AK20" s="563"/>
      <c r="AL20" s="563"/>
      <c r="AM20" s="563"/>
      <c r="AN20" s="597"/>
      <c r="AO20" s="562">
        <f>SUM(AT20,AY20,BD20)</f>
        <v>62239313</v>
      </c>
      <c r="AP20" s="563"/>
      <c r="AQ20" s="563"/>
      <c r="AR20" s="563"/>
      <c r="AS20" s="597"/>
      <c r="AT20" s="562">
        <f>SUM('05'!AE121:AH121)</f>
        <v>16131180</v>
      </c>
      <c r="AU20" s="563"/>
      <c r="AV20" s="563"/>
      <c r="AW20" s="563"/>
      <c r="AX20" s="564"/>
      <c r="AY20" s="551">
        <f>SUM('05'!AI121:AL121)</f>
        <v>28915796</v>
      </c>
      <c r="AZ20" s="551"/>
      <c r="BA20" s="551"/>
      <c r="BB20" s="551"/>
      <c r="BC20" s="551"/>
      <c r="BD20" s="551">
        <f>SUM('05'!AM121:AP121)</f>
        <v>17192337</v>
      </c>
      <c r="BE20" s="551"/>
      <c r="BF20" s="551"/>
      <c r="BG20" s="551"/>
      <c r="BH20" s="552"/>
    </row>
    <row r="21" spans="1:65" ht="20.100000000000001" customHeight="1" x14ac:dyDescent="0.2">
      <c r="A21" s="320" t="s">
        <v>13</v>
      </c>
      <c r="B21" s="321"/>
      <c r="C21" s="593" t="s">
        <v>24</v>
      </c>
      <c r="D21" s="594"/>
      <c r="E21" s="594"/>
      <c r="F21" s="594"/>
      <c r="G21" s="594"/>
      <c r="H21" s="594"/>
      <c r="I21" s="594"/>
      <c r="J21" s="594"/>
      <c r="K21" s="594"/>
      <c r="L21" s="594"/>
      <c r="M21" s="594"/>
      <c r="N21" s="594"/>
      <c r="O21" s="594"/>
      <c r="P21" s="594"/>
      <c r="Q21" s="594"/>
      <c r="R21" s="594"/>
      <c r="S21" s="594"/>
      <c r="T21" s="594"/>
      <c r="U21" s="594"/>
      <c r="V21" s="594"/>
      <c r="W21" s="594"/>
      <c r="X21" s="594"/>
      <c r="Y21" s="594"/>
      <c r="Z21" s="594"/>
      <c r="AA21" s="594"/>
      <c r="AB21" s="595"/>
      <c r="AC21" s="460" t="s">
        <v>52</v>
      </c>
      <c r="AD21" s="461"/>
      <c r="AE21" s="596">
        <f t="shared" si="3"/>
        <v>14248521</v>
      </c>
      <c r="AF21" s="563"/>
      <c r="AG21" s="563"/>
      <c r="AH21" s="563"/>
      <c r="AI21" s="563"/>
      <c r="AJ21" s="562">
        <f>SUM('03'!AI156:AL156)</f>
        <v>5644769</v>
      </c>
      <c r="AK21" s="563"/>
      <c r="AL21" s="563"/>
      <c r="AM21" s="563"/>
      <c r="AN21" s="597"/>
      <c r="AO21" s="562">
        <f>SUM(AT21,AY21,BD21)</f>
        <v>8603752</v>
      </c>
      <c r="AP21" s="563"/>
      <c r="AQ21" s="563"/>
      <c r="AR21" s="563"/>
      <c r="AS21" s="597"/>
      <c r="AT21" s="562">
        <f>SUM('05'!AE122:AH122)</f>
        <v>2193987</v>
      </c>
      <c r="AU21" s="563"/>
      <c r="AV21" s="563"/>
      <c r="AW21" s="563"/>
      <c r="AX21" s="564"/>
      <c r="AY21" s="551">
        <f>SUM('05'!AI122:AL122)</f>
        <v>3933083</v>
      </c>
      <c r="AZ21" s="551"/>
      <c r="BA21" s="551"/>
      <c r="BB21" s="551"/>
      <c r="BC21" s="551"/>
      <c r="BD21" s="551">
        <f>SUM('05'!AM122:AP122)</f>
        <v>2476682</v>
      </c>
      <c r="BE21" s="551"/>
      <c r="BF21" s="551"/>
      <c r="BG21" s="551"/>
      <c r="BH21" s="552"/>
    </row>
    <row r="22" spans="1:65" ht="20.100000000000001" customHeight="1" x14ac:dyDescent="0.2">
      <c r="A22" s="320" t="s">
        <v>14</v>
      </c>
      <c r="B22" s="321"/>
      <c r="C22" s="593" t="s">
        <v>446</v>
      </c>
      <c r="D22" s="594"/>
      <c r="E22" s="594"/>
      <c r="F22" s="594"/>
      <c r="G22" s="594"/>
      <c r="H22" s="594"/>
      <c r="I22" s="594"/>
      <c r="J22" s="594"/>
      <c r="K22" s="594"/>
      <c r="L22" s="594"/>
      <c r="M22" s="594"/>
      <c r="N22" s="594"/>
      <c r="O22" s="594"/>
      <c r="P22" s="594"/>
      <c r="Q22" s="594"/>
      <c r="R22" s="594"/>
      <c r="S22" s="594"/>
      <c r="T22" s="594"/>
      <c r="U22" s="594"/>
      <c r="V22" s="594"/>
      <c r="W22" s="594"/>
      <c r="X22" s="594"/>
      <c r="Y22" s="594"/>
      <c r="Z22" s="594"/>
      <c r="AA22" s="594"/>
      <c r="AB22" s="595"/>
      <c r="AC22" s="460" t="s">
        <v>57</v>
      </c>
      <c r="AD22" s="461"/>
      <c r="AE22" s="596">
        <f t="shared" si="3"/>
        <v>89972262</v>
      </c>
      <c r="AF22" s="563"/>
      <c r="AG22" s="563"/>
      <c r="AH22" s="563"/>
      <c r="AI22" s="563"/>
      <c r="AJ22" s="562">
        <f>SUM('03'!AI185:AL185)</f>
        <v>44203097</v>
      </c>
      <c r="AK22" s="563"/>
      <c r="AL22" s="563"/>
      <c r="AM22" s="563"/>
      <c r="AN22" s="597"/>
      <c r="AO22" s="562">
        <f>SUM(AT22,AY22,BD22)</f>
        <v>45769165</v>
      </c>
      <c r="AP22" s="563"/>
      <c r="AQ22" s="563"/>
      <c r="AR22" s="563"/>
      <c r="AS22" s="597"/>
      <c r="AT22" s="562">
        <f>SUM('05'!AE151:AH151)</f>
        <v>2580563</v>
      </c>
      <c r="AU22" s="563"/>
      <c r="AV22" s="563"/>
      <c r="AW22" s="563"/>
      <c r="AX22" s="564"/>
      <c r="AY22" s="551">
        <f>SUM('05'!AI151:AL151)</f>
        <v>7120621</v>
      </c>
      <c r="AZ22" s="551"/>
      <c r="BA22" s="551"/>
      <c r="BB22" s="551"/>
      <c r="BC22" s="551"/>
      <c r="BD22" s="551">
        <f>SUM('05'!AM151:AP151)</f>
        <v>36067981</v>
      </c>
      <c r="BE22" s="551"/>
      <c r="BF22" s="551"/>
      <c r="BG22" s="551"/>
      <c r="BH22" s="552"/>
      <c r="BJ22" s="63"/>
    </row>
    <row r="23" spans="1:65" ht="20.100000000000001" customHeight="1" x14ac:dyDescent="0.2">
      <c r="A23" s="320" t="s">
        <v>15</v>
      </c>
      <c r="B23" s="321"/>
      <c r="C23" s="341" t="s">
        <v>447</v>
      </c>
      <c r="D23" s="342"/>
      <c r="E23" s="342"/>
      <c r="F23" s="342"/>
      <c r="G23" s="342"/>
      <c r="H23" s="342"/>
      <c r="I23" s="342"/>
      <c r="J23" s="342"/>
      <c r="K23" s="342"/>
      <c r="L23" s="342"/>
      <c r="M23" s="342"/>
      <c r="N23" s="342"/>
      <c r="O23" s="342"/>
      <c r="P23" s="342"/>
      <c r="Q23" s="342"/>
      <c r="R23" s="342"/>
      <c r="S23" s="342"/>
      <c r="T23" s="342"/>
      <c r="U23" s="342"/>
      <c r="V23" s="342"/>
      <c r="W23" s="342"/>
      <c r="X23" s="342"/>
      <c r="Y23" s="342"/>
      <c r="Z23" s="342"/>
      <c r="AA23" s="342"/>
      <c r="AB23" s="343"/>
      <c r="AC23" s="460" t="s">
        <v>58</v>
      </c>
      <c r="AD23" s="461"/>
      <c r="AE23" s="596">
        <f t="shared" si="3"/>
        <v>359500</v>
      </c>
      <c r="AF23" s="563"/>
      <c r="AG23" s="563"/>
      <c r="AH23" s="563"/>
      <c r="AI23" s="563"/>
      <c r="AJ23" s="562">
        <f>SUM('03'!AI196:AL196)</f>
        <v>359500</v>
      </c>
      <c r="AK23" s="563"/>
      <c r="AL23" s="563"/>
      <c r="AM23" s="563"/>
      <c r="AN23" s="597"/>
      <c r="AO23" s="562">
        <f>VLOOKUP(AC23,'04'!$AC$8:$AR$230,3,FALSE)</f>
        <v>0</v>
      </c>
      <c r="AP23" s="563"/>
      <c r="AQ23" s="563"/>
      <c r="AR23" s="563"/>
      <c r="AS23" s="597"/>
      <c r="AT23" s="562">
        <v>0</v>
      </c>
      <c r="AU23" s="563"/>
      <c r="AV23" s="563"/>
      <c r="AW23" s="563"/>
      <c r="AX23" s="564"/>
      <c r="AY23" s="551">
        <v>0</v>
      </c>
      <c r="AZ23" s="551"/>
      <c r="BA23" s="551"/>
      <c r="BB23" s="551"/>
      <c r="BC23" s="551"/>
      <c r="BD23" s="551">
        <v>0</v>
      </c>
      <c r="BE23" s="551"/>
      <c r="BF23" s="551"/>
      <c r="BG23" s="551"/>
      <c r="BH23" s="552"/>
      <c r="BJ23" s="63"/>
    </row>
    <row r="24" spans="1:65" ht="20.100000000000001" customHeight="1" x14ac:dyDescent="0.2">
      <c r="A24" s="320" t="s">
        <v>53</v>
      </c>
      <c r="B24" s="321"/>
      <c r="C24" s="341" t="s">
        <v>448</v>
      </c>
      <c r="D24" s="342"/>
      <c r="E24" s="342"/>
      <c r="F24" s="342"/>
      <c r="G24" s="342"/>
      <c r="H24" s="342"/>
      <c r="I24" s="342"/>
      <c r="J24" s="342"/>
      <c r="K24" s="342"/>
      <c r="L24" s="342"/>
      <c r="M24" s="342"/>
      <c r="N24" s="342"/>
      <c r="O24" s="342"/>
      <c r="P24" s="342"/>
      <c r="Q24" s="342"/>
      <c r="R24" s="342"/>
      <c r="S24" s="342"/>
      <c r="T24" s="342"/>
      <c r="U24" s="342"/>
      <c r="V24" s="342"/>
      <c r="W24" s="342"/>
      <c r="X24" s="342"/>
      <c r="Y24" s="342"/>
      <c r="Z24" s="342"/>
      <c r="AA24" s="342"/>
      <c r="AB24" s="343"/>
      <c r="AC24" s="460" t="s">
        <v>59</v>
      </c>
      <c r="AD24" s="461"/>
      <c r="AE24" s="596">
        <f t="shared" si="3"/>
        <v>35293827</v>
      </c>
      <c r="AF24" s="563"/>
      <c r="AG24" s="563"/>
      <c r="AH24" s="563"/>
      <c r="AI24" s="563"/>
      <c r="AJ24" s="562">
        <f>SUM('03'!AI214:AL214)</f>
        <v>35293827</v>
      </c>
      <c r="AK24" s="563"/>
      <c r="AL24" s="563"/>
      <c r="AM24" s="563"/>
      <c r="AN24" s="597"/>
      <c r="AO24" s="562">
        <f>VLOOKUP(AC24,'04'!$AC$8:$AR$230,3,FALSE)</f>
        <v>0</v>
      </c>
      <c r="AP24" s="563"/>
      <c r="AQ24" s="563"/>
      <c r="AR24" s="563"/>
      <c r="AS24" s="597"/>
      <c r="AT24" s="562">
        <v>0</v>
      </c>
      <c r="AU24" s="563"/>
      <c r="AV24" s="563"/>
      <c r="AW24" s="563"/>
      <c r="AX24" s="564"/>
      <c r="AY24" s="551">
        <v>0</v>
      </c>
      <c r="AZ24" s="551"/>
      <c r="BA24" s="551"/>
      <c r="BB24" s="551"/>
      <c r="BC24" s="551"/>
      <c r="BD24" s="551">
        <v>0</v>
      </c>
      <c r="BE24" s="551"/>
      <c r="BF24" s="551"/>
      <c r="BG24" s="551"/>
      <c r="BH24" s="552"/>
    </row>
    <row r="25" spans="1:65" ht="20.100000000000001" customHeight="1" x14ac:dyDescent="0.2">
      <c r="A25" s="320" t="s">
        <v>54</v>
      </c>
      <c r="B25" s="321"/>
      <c r="C25" s="634" t="s">
        <v>452</v>
      </c>
      <c r="D25" s="635"/>
      <c r="E25" s="635"/>
      <c r="F25" s="635"/>
      <c r="G25" s="635"/>
      <c r="H25" s="635"/>
      <c r="I25" s="635"/>
      <c r="J25" s="635"/>
      <c r="K25" s="635"/>
      <c r="L25" s="635"/>
      <c r="M25" s="635"/>
      <c r="N25" s="635"/>
      <c r="O25" s="635"/>
      <c r="P25" s="635"/>
      <c r="Q25" s="635"/>
      <c r="R25" s="635"/>
      <c r="S25" s="635"/>
      <c r="T25" s="635"/>
      <c r="U25" s="635"/>
      <c r="V25" s="635"/>
      <c r="W25" s="635"/>
      <c r="X25" s="635"/>
      <c r="Y25" s="635"/>
      <c r="Z25" s="635"/>
      <c r="AA25" s="635"/>
      <c r="AB25" s="636"/>
      <c r="AC25" s="460" t="s">
        <v>60</v>
      </c>
      <c r="AD25" s="461"/>
      <c r="AE25" s="596">
        <f t="shared" si="3"/>
        <v>5589037</v>
      </c>
      <c r="AF25" s="563"/>
      <c r="AG25" s="563"/>
      <c r="AH25" s="563"/>
      <c r="AI25" s="563"/>
      <c r="AJ25" s="562">
        <f>SUM('03'!AI222:AL222)</f>
        <v>4555887</v>
      </c>
      <c r="AK25" s="563"/>
      <c r="AL25" s="563"/>
      <c r="AM25" s="563"/>
      <c r="AN25" s="597"/>
      <c r="AO25" s="562">
        <f>SUM(AT25,AY25,BD25)</f>
        <v>1033150</v>
      </c>
      <c r="AP25" s="563"/>
      <c r="AQ25" s="563"/>
      <c r="AR25" s="563"/>
      <c r="AS25" s="597"/>
      <c r="AT25" s="562">
        <f>SUM('05'!AE184:AH184)</f>
        <v>177650</v>
      </c>
      <c r="AU25" s="563"/>
      <c r="AV25" s="563"/>
      <c r="AW25" s="563"/>
      <c r="AX25" s="564"/>
      <c r="AY25" s="551">
        <f>SUM('05'!AI184:AL184)</f>
        <v>855500</v>
      </c>
      <c r="AZ25" s="551"/>
      <c r="BA25" s="551"/>
      <c r="BB25" s="551"/>
      <c r="BC25" s="551"/>
      <c r="BD25" s="551">
        <f>SUM('05'!AM184:AP184)</f>
        <v>0</v>
      </c>
      <c r="BE25" s="551"/>
      <c r="BF25" s="551"/>
      <c r="BG25" s="551"/>
      <c r="BH25" s="552"/>
      <c r="BJ25" s="63"/>
      <c r="BM25" s="63"/>
    </row>
    <row r="26" spans="1:65" ht="20.100000000000001" customHeight="1" x14ac:dyDescent="0.2">
      <c r="A26" s="320" t="s">
        <v>55</v>
      </c>
      <c r="B26" s="321"/>
      <c r="C26" s="341" t="s">
        <v>453</v>
      </c>
      <c r="D26" s="342"/>
      <c r="E26" s="342"/>
      <c r="F26" s="342"/>
      <c r="G26" s="342"/>
      <c r="H26" s="342"/>
      <c r="I26" s="342"/>
      <c r="J26" s="342"/>
      <c r="K26" s="342"/>
      <c r="L26" s="342"/>
      <c r="M26" s="342"/>
      <c r="N26" s="342"/>
      <c r="O26" s="342"/>
      <c r="P26" s="342"/>
      <c r="Q26" s="342"/>
      <c r="R26" s="342"/>
      <c r="S26" s="342"/>
      <c r="T26" s="342"/>
      <c r="U26" s="342"/>
      <c r="V26" s="342"/>
      <c r="W26" s="342"/>
      <c r="X26" s="342"/>
      <c r="Y26" s="342"/>
      <c r="Z26" s="342"/>
      <c r="AA26" s="342"/>
      <c r="AB26" s="343"/>
      <c r="AC26" s="460" t="s">
        <v>61</v>
      </c>
      <c r="AD26" s="461"/>
      <c r="AE26" s="596">
        <f t="shared" si="3"/>
        <v>1925733</v>
      </c>
      <c r="AF26" s="563"/>
      <c r="AG26" s="563"/>
      <c r="AH26" s="563"/>
      <c r="AI26" s="563"/>
      <c r="AJ26" s="562">
        <f>SUM('03'!AI227:AL227)</f>
        <v>1925733</v>
      </c>
      <c r="AK26" s="563"/>
      <c r="AL26" s="563"/>
      <c r="AM26" s="563"/>
      <c r="AN26" s="597"/>
      <c r="AO26" s="562">
        <v>0</v>
      </c>
      <c r="AP26" s="563"/>
      <c r="AQ26" s="563"/>
      <c r="AR26" s="563"/>
      <c r="AS26" s="597"/>
      <c r="AT26" s="562">
        <v>0</v>
      </c>
      <c r="AU26" s="563"/>
      <c r="AV26" s="563"/>
      <c r="AW26" s="563"/>
      <c r="AX26" s="564"/>
      <c r="AY26" s="551">
        <v>0</v>
      </c>
      <c r="AZ26" s="551"/>
      <c r="BA26" s="551"/>
      <c r="BB26" s="551"/>
      <c r="BC26" s="551"/>
      <c r="BD26" s="551">
        <v>0</v>
      </c>
      <c r="BE26" s="551"/>
      <c r="BF26" s="551"/>
      <c r="BG26" s="551"/>
      <c r="BH26" s="552"/>
    </row>
    <row r="27" spans="1:65" ht="20.100000000000001" customHeight="1" x14ac:dyDescent="0.2">
      <c r="A27" s="320" t="s">
        <v>56</v>
      </c>
      <c r="B27" s="321"/>
      <c r="C27" s="341" t="s">
        <v>454</v>
      </c>
      <c r="D27" s="342"/>
      <c r="E27" s="342"/>
      <c r="F27" s="342"/>
      <c r="G27" s="342"/>
      <c r="H27" s="342"/>
      <c r="I27" s="342"/>
      <c r="J27" s="342"/>
      <c r="K27" s="342"/>
      <c r="L27" s="342"/>
      <c r="M27" s="342"/>
      <c r="N27" s="342"/>
      <c r="O27" s="342"/>
      <c r="P27" s="342"/>
      <c r="Q27" s="342"/>
      <c r="R27" s="342"/>
      <c r="S27" s="342"/>
      <c r="T27" s="342"/>
      <c r="U27" s="342"/>
      <c r="V27" s="342"/>
      <c r="W27" s="342"/>
      <c r="X27" s="342"/>
      <c r="Y27" s="342"/>
      <c r="Z27" s="342"/>
      <c r="AA27" s="342"/>
      <c r="AB27" s="343"/>
      <c r="AC27" s="460" t="s">
        <v>62</v>
      </c>
      <c r="AD27" s="461"/>
      <c r="AE27" s="596">
        <f t="shared" si="3"/>
        <v>1177862</v>
      </c>
      <c r="AF27" s="563"/>
      <c r="AG27" s="563"/>
      <c r="AH27" s="563"/>
      <c r="AI27" s="563"/>
      <c r="AJ27" s="562">
        <f>SUM('03'!AI237:AL237)</f>
        <v>1177862</v>
      </c>
      <c r="AK27" s="563"/>
      <c r="AL27" s="563"/>
      <c r="AM27" s="563"/>
      <c r="AN27" s="597"/>
      <c r="AO27" s="562">
        <f>VLOOKUP(AC27,'04'!$AC$8:$AR$230,3,FALSE)</f>
        <v>0</v>
      </c>
      <c r="AP27" s="563"/>
      <c r="AQ27" s="563"/>
      <c r="AR27" s="563"/>
      <c r="AS27" s="597"/>
      <c r="AT27" s="562">
        <v>0</v>
      </c>
      <c r="AU27" s="563"/>
      <c r="AV27" s="563"/>
      <c r="AW27" s="563"/>
      <c r="AX27" s="564"/>
      <c r="AY27" s="551">
        <v>0</v>
      </c>
      <c r="AZ27" s="551"/>
      <c r="BA27" s="551"/>
      <c r="BB27" s="551"/>
      <c r="BC27" s="551"/>
      <c r="BD27" s="551">
        <v>0</v>
      </c>
      <c r="BE27" s="551"/>
      <c r="BF27" s="551"/>
      <c r="BG27" s="551"/>
      <c r="BH27" s="552"/>
    </row>
    <row r="28" spans="1:65" s="5" customFormat="1" ht="20.100000000000001" customHeight="1" x14ac:dyDescent="0.2">
      <c r="A28" s="626" t="s">
        <v>106</v>
      </c>
      <c r="B28" s="627"/>
      <c r="C28" s="637" t="s">
        <v>519</v>
      </c>
      <c r="D28" s="638"/>
      <c r="E28" s="638"/>
      <c r="F28" s="638"/>
      <c r="G28" s="638"/>
      <c r="H28" s="638"/>
      <c r="I28" s="638"/>
      <c r="J28" s="638"/>
      <c r="K28" s="638"/>
      <c r="L28" s="638"/>
      <c r="M28" s="638"/>
      <c r="N28" s="638"/>
      <c r="O28" s="638"/>
      <c r="P28" s="638"/>
      <c r="Q28" s="638"/>
      <c r="R28" s="638"/>
      <c r="S28" s="638"/>
      <c r="T28" s="638"/>
      <c r="U28" s="638"/>
      <c r="V28" s="638"/>
      <c r="W28" s="638"/>
      <c r="X28" s="638"/>
      <c r="Y28" s="638"/>
      <c r="Z28" s="638"/>
      <c r="AA28" s="638"/>
      <c r="AB28" s="639"/>
      <c r="AC28" s="640" t="s">
        <v>174</v>
      </c>
      <c r="AD28" s="641"/>
      <c r="AE28" s="633">
        <f t="shared" si="3"/>
        <v>252819763</v>
      </c>
      <c r="AF28" s="607"/>
      <c r="AG28" s="607"/>
      <c r="AH28" s="607"/>
      <c r="AI28" s="607"/>
      <c r="AJ28" s="606">
        <f>SUM(AJ20:AN27)</f>
        <v>135174383</v>
      </c>
      <c r="AK28" s="607"/>
      <c r="AL28" s="607"/>
      <c r="AM28" s="607"/>
      <c r="AN28" s="608"/>
      <c r="AO28" s="606">
        <f t="shared" ref="AO28" si="4">SUM(AO20:AS27)</f>
        <v>117645380</v>
      </c>
      <c r="AP28" s="607"/>
      <c r="AQ28" s="607"/>
      <c r="AR28" s="607"/>
      <c r="AS28" s="608"/>
      <c r="AT28" s="565">
        <f t="shared" ref="AT28" si="5">SUM(AT20:AX27)</f>
        <v>21083380</v>
      </c>
      <c r="AU28" s="566"/>
      <c r="AV28" s="566"/>
      <c r="AW28" s="566"/>
      <c r="AX28" s="567"/>
      <c r="AY28" s="553">
        <f>SUM(AY20:BC27)</f>
        <v>40825000</v>
      </c>
      <c r="AZ28" s="553"/>
      <c r="BA28" s="553"/>
      <c r="BB28" s="553"/>
      <c r="BC28" s="553"/>
      <c r="BD28" s="553">
        <f t="shared" ref="BD28" si="6">SUM(BD20:BH27)</f>
        <v>55737000</v>
      </c>
      <c r="BE28" s="553"/>
      <c r="BF28" s="553"/>
      <c r="BG28" s="553"/>
      <c r="BH28" s="554"/>
    </row>
    <row r="29" spans="1:65" ht="20.100000000000001" customHeight="1" x14ac:dyDescent="0.2">
      <c r="A29" s="320" t="s">
        <v>107</v>
      </c>
      <c r="B29" s="321"/>
      <c r="C29" s="382" t="s">
        <v>449</v>
      </c>
      <c r="D29" s="383"/>
      <c r="E29" s="383"/>
      <c r="F29" s="383"/>
      <c r="G29" s="383"/>
      <c r="H29" s="383"/>
      <c r="I29" s="383"/>
      <c r="J29" s="383"/>
      <c r="K29" s="383"/>
      <c r="L29" s="383"/>
      <c r="M29" s="383"/>
      <c r="N29" s="383"/>
      <c r="O29" s="383"/>
      <c r="P29" s="383"/>
      <c r="Q29" s="383"/>
      <c r="R29" s="383"/>
      <c r="S29" s="383"/>
      <c r="T29" s="383"/>
      <c r="U29" s="383"/>
      <c r="V29" s="383"/>
      <c r="W29" s="383"/>
      <c r="X29" s="383"/>
      <c r="Y29" s="383"/>
      <c r="Z29" s="383"/>
      <c r="AA29" s="383"/>
      <c r="AB29" s="384"/>
      <c r="AC29" s="385" t="s">
        <v>414</v>
      </c>
      <c r="AD29" s="386"/>
      <c r="AE29" s="596">
        <f>SUM(AJ29)</f>
        <v>4471632</v>
      </c>
      <c r="AF29" s="563"/>
      <c r="AG29" s="563"/>
      <c r="AH29" s="563"/>
      <c r="AI29" s="563"/>
      <c r="AJ29" s="562">
        <f>SUM('03'!AI250:AL250)</f>
        <v>4471632</v>
      </c>
      <c r="AK29" s="563"/>
      <c r="AL29" s="563"/>
      <c r="AM29" s="563"/>
      <c r="AN29" s="597"/>
      <c r="AO29" s="562">
        <f>VLOOKUP(AC29,'04'!$AC$8:$AR$230,3,FALSE)</f>
        <v>0</v>
      </c>
      <c r="AP29" s="563"/>
      <c r="AQ29" s="563"/>
      <c r="AR29" s="563"/>
      <c r="AS29" s="597"/>
      <c r="AT29" s="562">
        <v>0</v>
      </c>
      <c r="AU29" s="563"/>
      <c r="AV29" s="563"/>
      <c r="AW29" s="563"/>
      <c r="AX29" s="564"/>
      <c r="AY29" s="551">
        <v>0</v>
      </c>
      <c r="AZ29" s="551"/>
      <c r="BA29" s="551"/>
      <c r="BB29" s="551"/>
      <c r="BC29" s="551"/>
      <c r="BD29" s="551">
        <v>0</v>
      </c>
      <c r="BE29" s="551"/>
      <c r="BF29" s="551"/>
      <c r="BG29" s="551"/>
      <c r="BH29" s="552"/>
    </row>
    <row r="30" spans="1:65" s="7" customFormat="1" ht="20.100000000000001" customHeight="1" thickBot="1" x14ac:dyDescent="0.25">
      <c r="A30" s="387" t="s">
        <v>179</v>
      </c>
      <c r="B30" s="388"/>
      <c r="C30" s="653" t="s">
        <v>520</v>
      </c>
      <c r="D30" s="654"/>
      <c r="E30" s="654"/>
      <c r="F30" s="654"/>
      <c r="G30" s="654"/>
      <c r="H30" s="654"/>
      <c r="I30" s="654"/>
      <c r="J30" s="654"/>
      <c r="K30" s="654"/>
      <c r="L30" s="654"/>
      <c r="M30" s="654"/>
      <c r="N30" s="654"/>
      <c r="O30" s="654"/>
      <c r="P30" s="654"/>
      <c r="Q30" s="654"/>
      <c r="R30" s="654"/>
      <c r="S30" s="654"/>
      <c r="T30" s="654"/>
      <c r="U30" s="654"/>
      <c r="V30" s="654"/>
      <c r="W30" s="654"/>
      <c r="X30" s="654"/>
      <c r="Y30" s="654"/>
      <c r="Z30" s="654"/>
      <c r="AA30" s="654"/>
      <c r="AB30" s="655"/>
      <c r="AC30" s="656"/>
      <c r="AD30" s="657"/>
      <c r="AE30" s="615">
        <f>SUM(AE28,AE29)</f>
        <v>257291395</v>
      </c>
      <c r="AF30" s="616"/>
      <c r="AG30" s="616"/>
      <c r="AH30" s="616"/>
      <c r="AI30" s="616"/>
      <c r="AJ30" s="642">
        <f>SUM(AJ28:AN29)</f>
        <v>139646015</v>
      </c>
      <c r="AK30" s="643"/>
      <c r="AL30" s="643"/>
      <c r="AM30" s="643"/>
      <c r="AN30" s="644"/>
      <c r="AO30" s="658">
        <f t="shared" ref="AO30" si="7">SUM(AO28:AS29)</f>
        <v>117645380</v>
      </c>
      <c r="AP30" s="616"/>
      <c r="AQ30" s="616"/>
      <c r="AR30" s="616"/>
      <c r="AS30" s="659"/>
      <c r="AT30" s="568">
        <f t="shared" ref="AT30" si="8">SUM(AT28:AX29)</f>
        <v>21083380</v>
      </c>
      <c r="AU30" s="569"/>
      <c r="AV30" s="569"/>
      <c r="AW30" s="569"/>
      <c r="AX30" s="570"/>
      <c r="AY30" s="559">
        <f t="shared" ref="AY30" si="9">SUM(AY28:BC29)</f>
        <v>40825000</v>
      </c>
      <c r="AZ30" s="559"/>
      <c r="BA30" s="559"/>
      <c r="BB30" s="559"/>
      <c r="BC30" s="559"/>
      <c r="BD30" s="559">
        <f t="shared" ref="BD30" si="10">SUM(BD28:BH29)</f>
        <v>55737000</v>
      </c>
      <c r="BE30" s="559"/>
      <c r="BF30" s="559"/>
      <c r="BG30" s="559"/>
      <c r="BH30" s="560"/>
    </row>
    <row r="31" spans="1:65" ht="20.100000000000001" customHeight="1" thickTop="1" thickBot="1" x14ac:dyDescent="0.25">
      <c r="A31" s="672" t="s">
        <v>180</v>
      </c>
      <c r="B31" s="673"/>
      <c r="C31" s="674" t="s">
        <v>517</v>
      </c>
      <c r="D31" s="675"/>
      <c r="E31" s="675"/>
      <c r="F31" s="675"/>
      <c r="G31" s="675"/>
      <c r="H31" s="675"/>
      <c r="I31" s="675"/>
      <c r="J31" s="675"/>
      <c r="K31" s="675"/>
      <c r="L31" s="675"/>
      <c r="M31" s="675"/>
      <c r="N31" s="675"/>
      <c r="O31" s="675"/>
      <c r="P31" s="675"/>
      <c r="Q31" s="675"/>
      <c r="R31" s="675"/>
      <c r="S31" s="675"/>
      <c r="T31" s="675"/>
      <c r="U31" s="675"/>
      <c r="V31" s="675"/>
      <c r="W31" s="675"/>
      <c r="X31" s="675"/>
      <c r="Y31" s="675"/>
      <c r="Z31" s="675"/>
      <c r="AA31" s="675"/>
      <c r="AB31" s="676"/>
      <c r="AC31" s="646" t="s">
        <v>397</v>
      </c>
      <c r="AD31" s="647"/>
      <c r="AE31" s="648">
        <v>0</v>
      </c>
      <c r="AF31" s="572"/>
      <c r="AG31" s="572"/>
      <c r="AH31" s="572"/>
      <c r="AI31" s="572"/>
      <c r="AJ31" s="649">
        <f>SUM('02'!AO18:AS18)</f>
        <v>90353985</v>
      </c>
      <c r="AK31" s="650"/>
      <c r="AL31" s="650"/>
      <c r="AM31" s="650"/>
      <c r="AN31" s="651"/>
      <c r="AO31" s="571">
        <f>VLOOKUP(AC31,'04'!$AC$8:$AR$230,3,FALSE)</f>
        <v>0</v>
      </c>
      <c r="AP31" s="572"/>
      <c r="AQ31" s="572"/>
      <c r="AR31" s="572"/>
      <c r="AS31" s="652"/>
      <c r="AT31" s="571">
        <v>0</v>
      </c>
      <c r="AU31" s="572"/>
      <c r="AV31" s="572"/>
      <c r="AW31" s="572"/>
      <c r="AX31" s="573"/>
      <c r="AY31" s="561">
        <v>0</v>
      </c>
      <c r="AZ31" s="561"/>
      <c r="BA31" s="561"/>
      <c r="BB31" s="561"/>
      <c r="BC31" s="561"/>
      <c r="BD31" s="561">
        <v>0</v>
      </c>
      <c r="BE31" s="561"/>
      <c r="BF31" s="561"/>
      <c r="BG31" s="561"/>
      <c r="BH31" s="574"/>
    </row>
    <row r="32" spans="1:65" s="7" customFormat="1" ht="20.100000000000001" customHeight="1" thickTop="1" thickBot="1" x14ac:dyDescent="0.25">
      <c r="A32" s="660" t="s">
        <v>181</v>
      </c>
      <c r="B32" s="661"/>
      <c r="C32" s="662" t="s">
        <v>522</v>
      </c>
      <c r="D32" s="663"/>
      <c r="E32" s="663"/>
      <c r="F32" s="663"/>
      <c r="G32" s="663"/>
      <c r="H32" s="663"/>
      <c r="I32" s="663"/>
      <c r="J32" s="663"/>
      <c r="K32" s="663"/>
      <c r="L32" s="663"/>
      <c r="M32" s="663"/>
      <c r="N32" s="663"/>
      <c r="O32" s="663"/>
      <c r="P32" s="663"/>
      <c r="Q32" s="663"/>
      <c r="R32" s="663"/>
      <c r="S32" s="663"/>
      <c r="T32" s="663"/>
      <c r="U32" s="663"/>
      <c r="V32" s="663"/>
      <c r="W32" s="663"/>
      <c r="X32" s="663"/>
      <c r="Y32" s="663"/>
      <c r="Z32" s="663"/>
      <c r="AA32" s="663"/>
      <c r="AB32" s="664"/>
      <c r="AC32" s="665"/>
      <c r="AD32" s="666"/>
      <c r="AE32" s="670"/>
      <c r="AF32" s="671"/>
      <c r="AG32" s="671"/>
      <c r="AH32" s="671"/>
      <c r="AI32" s="671"/>
      <c r="AJ32" s="667">
        <f>SUM(AJ30:AN31)</f>
        <v>230000000</v>
      </c>
      <c r="AK32" s="668"/>
      <c r="AL32" s="668"/>
      <c r="AM32" s="668"/>
      <c r="AN32" s="669"/>
      <c r="AO32" s="667">
        <f t="shared" ref="AO32" si="11">SUM(AO30:AS31)</f>
        <v>117645380</v>
      </c>
      <c r="AP32" s="668"/>
      <c r="AQ32" s="668"/>
      <c r="AR32" s="668"/>
      <c r="AS32" s="669"/>
      <c r="AT32" s="575">
        <f t="shared" ref="AT32" si="12">SUM(AT30:AX31)</f>
        <v>21083380</v>
      </c>
      <c r="AU32" s="575"/>
      <c r="AV32" s="575"/>
      <c r="AW32" s="575"/>
      <c r="AX32" s="576"/>
      <c r="AY32" s="530">
        <f t="shared" ref="AY32" si="13">SUM(AY30:BC31)</f>
        <v>40825000</v>
      </c>
      <c r="AZ32" s="530"/>
      <c r="BA32" s="530"/>
      <c r="BB32" s="530"/>
      <c r="BC32" s="530"/>
      <c r="BD32" s="530">
        <f t="shared" ref="BD32" si="14">SUM(BD30:BH31)</f>
        <v>55737000</v>
      </c>
      <c r="BE32" s="530"/>
      <c r="BF32" s="530"/>
      <c r="BG32" s="530"/>
      <c r="BH32" s="531"/>
      <c r="BI32" s="188"/>
    </row>
    <row r="33" spans="29:53" ht="13.5" thickTop="1" x14ac:dyDescent="0.2"/>
    <row r="34" spans="29:53" x14ac:dyDescent="0.2">
      <c r="AG34" s="63"/>
      <c r="BA34" s="63"/>
    </row>
    <row r="37" spans="29:53" x14ac:dyDescent="0.2">
      <c r="AC37" s="521"/>
      <c r="AD37" s="521"/>
      <c r="AE37" s="645"/>
      <c r="AF37" s="645"/>
      <c r="AG37" s="645"/>
      <c r="AH37" s="645"/>
      <c r="AI37" s="645"/>
      <c r="AJ37" s="645"/>
      <c r="AK37" s="645"/>
      <c r="AL37" s="645"/>
      <c r="AM37" s="645"/>
      <c r="AN37" s="645"/>
      <c r="AO37" s="645"/>
      <c r="AP37" s="645"/>
      <c r="AQ37" s="645"/>
      <c r="AR37" s="645"/>
      <c r="AS37" s="645"/>
    </row>
  </sheetData>
  <sheetProtection algorithmName="SHA-512" hashValue="FdHsIkVLKHi2cAzXijW4/gLDl1ljMVmECRnxOkETk69AwAXkNMWQw7Ii7lAZqxjneKHsb35+3y4wGKxGrKjiWw==" saltValue="fqPWny90L0/0juabXu/UtQ==" spinCount="100000" sheet="1" objects="1" scenarios="1"/>
  <mergeCells count="245">
    <mergeCell ref="A30:B30"/>
    <mergeCell ref="C30:AB30"/>
    <mergeCell ref="AC30:AD30"/>
    <mergeCell ref="AE30:AI30"/>
    <mergeCell ref="AO30:AS30"/>
    <mergeCell ref="A32:B32"/>
    <mergeCell ref="C32:AB32"/>
    <mergeCell ref="AC32:AD32"/>
    <mergeCell ref="AJ32:AN32"/>
    <mergeCell ref="AO32:AS32"/>
    <mergeCell ref="AE32:AI32"/>
    <mergeCell ref="A31:B31"/>
    <mergeCell ref="C31:AB31"/>
    <mergeCell ref="AE29:AI29"/>
    <mergeCell ref="AO29:AS29"/>
    <mergeCell ref="AJ29:AN29"/>
    <mergeCell ref="AJ28:AN28"/>
    <mergeCell ref="AJ30:AN30"/>
    <mergeCell ref="AC37:AD37"/>
    <mergeCell ref="AE37:AI37"/>
    <mergeCell ref="AJ37:AN37"/>
    <mergeCell ref="AO37:AS37"/>
    <mergeCell ref="AC31:AD31"/>
    <mergeCell ref="AE31:AI31"/>
    <mergeCell ref="AJ31:AN31"/>
    <mergeCell ref="AO31:AS31"/>
    <mergeCell ref="AE25:AI25"/>
    <mergeCell ref="AO25:AS25"/>
    <mergeCell ref="AJ25:AN25"/>
    <mergeCell ref="A28:B28"/>
    <mergeCell ref="C28:AB28"/>
    <mergeCell ref="AC28:AD28"/>
    <mergeCell ref="AE28:AI28"/>
    <mergeCell ref="AO28:AS28"/>
    <mergeCell ref="A27:B27"/>
    <mergeCell ref="C27:AB27"/>
    <mergeCell ref="AC27:AD27"/>
    <mergeCell ref="AE27:AI27"/>
    <mergeCell ref="AO27:AS27"/>
    <mergeCell ref="AJ27:AN27"/>
    <mergeCell ref="A29:B29"/>
    <mergeCell ref="C29:AB29"/>
    <mergeCell ref="AC29:AD29"/>
    <mergeCell ref="A23:B23"/>
    <mergeCell ref="C23:AB23"/>
    <mergeCell ref="AC23:AD23"/>
    <mergeCell ref="AE23:AI23"/>
    <mergeCell ref="AO23:AS23"/>
    <mergeCell ref="AJ23:AN23"/>
    <mergeCell ref="A26:B26"/>
    <mergeCell ref="C26:AB26"/>
    <mergeCell ref="AC26:AD26"/>
    <mergeCell ref="AE26:AI26"/>
    <mergeCell ref="AO26:AS26"/>
    <mergeCell ref="AJ26:AN26"/>
    <mergeCell ref="A25:B25"/>
    <mergeCell ref="C25:AB25"/>
    <mergeCell ref="A24:B24"/>
    <mergeCell ref="C24:AB24"/>
    <mergeCell ref="AC24:AD24"/>
    <mergeCell ref="AE24:AI24"/>
    <mergeCell ref="AO24:AS24"/>
    <mergeCell ref="AJ24:AN24"/>
    <mergeCell ref="AC25:AD25"/>
    <mergeCell ref="A22:B22"/>
    <mergeCell ref="C22:AB22"/>
    <mergeCell ref="AC22:AD22"/>
    <mergeCell ref="AE22:AI22"/>
    <mergeCell ref="AO22:AS22"/>
    <mergeCell ref="AJ22:AN22"/>
    <mergeCell ref="A21:B21"/>
    <mergeCell ref="C21:AB21"/>
    <mergeCell ref="AC21:AD21"/>
    <mergeCell ref="AE21:AI21"/>
    <mergeCell ref="AO21:AS21"/>
    <mergeCell ref="AJ21:AN21"/>
    <mergeCell ref="AJ13:AN13"/>
    <mergeCell ref="A15:B15"/>
    <mergeCell ref="C15:AB15"/>
    <mergeCell ref="AC15:AD15"/>
    <mergeCell ref="AE15:AI15"/>
    <mergeCell ref="AO15:AS15"/>
    <mergeCell ref="AJ16:AN16"/>
    <mergeCell ref="AO16:AS16"/>
    <mergeCell ref="A16:B16"/>
    <mergeCell ref="C16:AB16"/>
    <mergeCell ref="AC16:AD16"/>
    <mergeCell ref="AE16:AI16"/>
    <mergeCell ref="A20:B20"/>
    <mergeCell ref="C20:AB20"/>
    <mergeCell ref="AC20:AD20"/>
    <mergeCell ref="AE20:AI20"/>
    <mergeCell ref="A18:B18"/>
    <mergeCell ref="C18:AB18"/>
    <mergeCell ref="AO20:AS20"/>
    <mergeCell ref="AJ20:AN20"/>
    <mergeCell ref="AO17:AS17"/>
    <mergeCell ref="A17:B17"/>
    <mergeCell ref="AE17:AI17"/>
    <mergeCell ref="AJ17:AN17"/>
    <mergeCell ref="AO19:AS19"/>
    <mergeCell ref="AO18:AS18"/>
    <mergeCell ref="AJ19:AN19"/>
    <mergeCell ref="A19:B19"/>
    <mergeCell ref="AC18:AD18"/>
    <mergeCell ref="AE18:AI18"/>
    <mergeCell ref="AJ18:AN18"/>
    <mergeCell ref="AE19:AI19"/>
    <mergeCell ref="A11:B11"/>
    <mergeCell ref="C11:AB11"/>
    <mergeCell ref="AC11:AD11"/>
    <mergeCell ref="AE11:AI11"/>
    <mergeCell ref="AO11:AS11"/>
    <mergeCell ref="AJ11:AN11"/>
    <mergeCell ref="A12:B12"/>
    <mergeCell ref="C12:AB12"/>
    <mergeCell ref="AJ15:AN15"/>
    <mergeCell ref="AC12:AD12"/>
    <mergeCell ref="AE12:AI12"/>
    <mergeCell ref="AO12:AS12"/>
    <mergeCell ref="AJ12:AN12"/>
    <mergeCell ref="A14:B14"/>
    <mergeCell ref="C14:AB14"/>
    <mergeCell ref="AC14:AD14"/>
    <mergeCell ref="AE14:AI14"/>
    <mergeCell ref="AO14:AS14"/>
    <mergeCell ref="AJ14:AN14"/>
    <mergeCell ref="A13:B13"/>
    <mergeCell ref="C13:AB13"/>
    <mergeCell ref="AC13:AD13"/>
    <mergeCell ref="AE13:AI13"/>
    <mergeCell ref="AO13:AS13"/>
    <mergeCell ref="A10:B10"/>
    <mergeCell ref="C10:AB10"/>
    <mergeCell ref="AC10:AD10"/>
    <mergeCell ref="AE10:AI10"/>
    <mergeCell ref="AO10:AS10"/>
    <mergeCell ref="AJ10:AN10"/>
    <mergeCell ref="A9:B9"/>
    <mergeCell ref="C9:AB9"/>
    <mergeCell ref="AC9:AD9"/>
    <mergeCell ref="AE9:AI9"/>
    <mergeCell ref="AO9:AS9"/>
    <mergeCell ref="AJ9:AN9"/>
    <mergeCell ref="AE6:AI6"/>
    <mergeCell ref="AO6:AS6"/>
    <mergeCell ref="AJ6:AN6"/>
    <mergeCell ref="A5:B6"/>
    <mergeCell ref="C5:AB6"/>
    <mergeCell ref="AC5:AD6"/>
    <mergeCell ref="A8:B8"/>
    <mergeCell ref="C8:AB8"/>
    <mergeCell ref="AC8:AD8"/>
    <mergeCell ref="AE8:AI8"/>
    <mergeCell ref="AO8:AS8"/>
    <mergeCell ref="AJ8:AN8"/>
    <mergeCell ref="A7:B7"/>
    <mergeCell ref="C7:AB7"/>
    <mergeCell ref="AC7:AD7"/>
    <mergeCell ref="AE7:AI7"/>
    <mergeCell ref="AO7:AS7"/>
    <mergeCell ref="AJ7:AN7"/>
    <mergeCell ref="AT24:AX24"/>
    <mergeCell ref="AT8:AX8"/>
    <mergeCell ref="AT9:AX9"/>
    <mergeCell ref="AT10:AX10"/>
    <mergeCell ref="AT11:AX11"/>
    <mergeCell ref="AT12:AX12"/>
    <mergeCell ref="AT13:AX13"/>
    <mergeCell ref="AT14:AX14"/>
    <mergeCell ref="AT18:AX18"/>
    <mergeCell ref="AT32:AX32"/>
    <mergeCell ref="AY8:BC8"/>
    <mergeCell ref="AY9:BC9"/>
    <mergeCell ref="AY10:BC10"/>
    <mergeCell ref="AY11:BC11"/>
    <mergeCell ref="AY12:BC12"/>
    <mergeCell ref="AY13:BC13"/>
    <mergeCell ref="AY14:BC14"/>
    <mergeCell ref="AY15:BC15"/>
    <mergeCell ref="AY16:BC16"/>
    <mergeCell ref="AY17:BC17"/>
    <mergeCell ref="AY18:BC18"/>
    <mergeCell ref="AY19:BC19"/>
    <mergeCell ref="AY20:BC20"/>
    <mergeCell ref="AY21:BC21"/>
    <mergeCell ref="AY22:BC22"/>
    <mergeCell ref="AT15:AX15"/>
    <mergeCell ref="AT16:AX16"/>
    <mergeCell ref="AT17:AX17"/>
    <mergeCell ref="AT19:AX19"/>
    <mergeCell ref="AT20:AX20"/>
    <mergeCell ref="AT21:AX21"/>
    <mergeCell ref="AT22:AX22"/>
    <mergeCell ref="AT23:AX23"/>
    <mergeCell ref="AY29:BC29"/>
    <mergeCell ref="AY30:BC30"/>
    <mergeCell ref="BD29:BH29"/>
    <mergeCell ref="BD30:BH30"/>
    <mergeCell ref="AY31:BC31"/>
    <mergeCell ref="AT25:AX25"/>
    <mergeCell ref="AT26:AX26"/>
    <mergeCell ref="AT27:AX27"/>
    <mergeCell ref="AT28:AX28"/>
    <mergeCell ref="AT29:AX29"/>
    <mergeCell ref="AT30:AX30"/>
    <mergeCell ref="AT31:AX31"/>
    <mergeCell ref="BD31:BH31"/>
    <mergeCell ref="BD22:BH22"/>
    <mergeCell ref="BD23:BH23"/>
    <mergeCell ref="BD24:BH24"/>
    <mergeCell ref="BD25:BH25"/>
    <mergeCell ref="BD26:BH26"/>
    <mergeCell ref="BD27:BH27"/>
    <mergeCell ref="BD28:BH28"/>
    <mergeCell ref="AY23:BC23"/>
    <mergeCell ref="AY24:BC24"/>
    <mergeCell ref="AY25:BC25"/>
    <mergeCell ref="AY26:BC26"/>
    <mergeCell ref="AY27:BC27"/>
    <mergeCell ref="AY28:BC28"/>
    <mergeCell ref="BD32:BH32"/>
    <mergeCell ref="A1:BF1"/>
    <mergeCell ref="A2:BG2"/>
    <mergeCell ref="A3:BG3"/>
    <mergeCell ref="A4:BG4"/>
    <mergeCell ref="AE5:BG5"/>
    <mergeCell ref="AT6:AX7"/>
    <mergeCell ref="AY6:BC7"/>
    <mergeCell ref="BD6:BH7"/>
    <mergeCell ref="AY32:BC32"/>
    <mergeCell ref="BD8:BH8"/>
    <mergeCell ref="BD9:BH9"/>
    <mergeCell ref="BD10:BH10"/>
    <mergeCell ref="BD11:BH11"/>
    <mergeCell ref="BD12:BH12"/>
    <mergeCell ref="BD13:BH13"/>
    <mergeCell ref="BD14:BH14"/>
    <mergeCell ref="BD15:BH15"/>
    <mergeCell ref="BD16:BH16"/>
    <mergeCell ref="BD17:BH17"/>
    <mergeCell ref="BD18:BH18"/>
    <mergeCell ref="BD19:BH19"/>
    <mergeCell ref="BD20:BH20"/>
    <mergeCell ref="BD21:BH21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0.499984740745262"/>
  </sheetPr>
  <dimension ref="A1:BE271"/>
  <sheetViews>
    <sheetView view="pageBreakPreview" zoomScaleSheetLayoutView="100" workbookViewId="0">
      <pane xSplit="28" ySplit="7" topLeftCell="AC251" activePane="bottomRight" state="frozen"/>
      <selection sqref="A1:BK1"/>
      <selection pane="topRight" sqref="A1:BK1"/>
      <selection pane="bottomLeft" sqref="A1:BK1"/>
      <selection pane="bottomRight" activeCell="AI251" sqref="AI251:AL251"/>
    </sheetView>
  </sheetViews>
  <sheetFormatPr defaultRowHeight="12.75" x14ac:dyDescent="0.2"/>
  <cols>
    <col min="1" max="1" width="2.42578125" style="3" customWidth="1"/>
    <col min="2" max="2" width="3.7109375" style="3" customWidth="1"/>
    <col min="3" max="23" width="2.7109375" style="1" customWidth="1"/>
    <col min="24" max="24" width="2.28515625" style="1" customWidth="1"/>
    <col min="25" max="28" width="2.7109375" style="1" hidden="1" customWidth="1"/>
    <col min="29" max="29" width="2.7109375" style="1" customWidth="1"/>
    <col min="30" max="30" width="6.7109375" style="1" customWidth="1"/>
    <col min="31" max="33" width="2.7109375" style="1" customWidth="1"/>
    <col min="34" max="34" width="7.42578125" style="1" customWidth="1"/>
    <col min="35" max="37" width="2.7109375" style="1" customWidth="1"/>
    <col min="38" max="38" width="5.7109375" style="1" customWidth="1"/>
    <col min="39" max="41" width="2.7109375" style="1" customWidth="1"/>
    <col min="42" max="42" width="5.85546875" style="1" customWidth="1"/>
    <col min="43" max="43" width="3.42578125" style="1" customWidth="1"/>
    <col min="44" max="44" width="6.7109375" style="1" customWidth="1"/>
    <col min="45" max="45" width="2.7109375" style="1" customWidth="1"/>
    <col min="46" max="46" width="19.5703125" style="1" customWidth="1"/>
    <col min="47" max="47" width="24.5703125" style="1" customWidth="1"/>
    <col min="48" max="53" width="2.7109375" style="1" customWidth="1"/>
    <col min="54" max="54" width="9.140625" style="1"/>
    <col min="55" max="55" width="9.7109375" style="1" bestFit="1" customWidth="1"/>
    <col min="56" max="57" width="10.140625" style="1" bestFit="1" customWidth="1"/>
    <col min="58" max="16384" width="9.140625" style="1"/>
  </cols>
  <sheetData>
    <row r="1" spans="1:56" ht="28.5" customHeight="1" thickBot="1" x14ac:dyDescent="0.25">
      <c r="A1" s="712" t="s">
        <v>1002</v>
      </c>
      <c r="B1" s="712"/>
      <c r="C1" s="712"/>
      <c r="D1" s="712"/>
      <c r="E1" s="712"/>
      <c r="F1" s="712"/>
      <c r="G1" s="712"/>
      <c r="H1" s="712"/>
      <c r="I1" s="712"/>
      <c r="J1" s="712"/>
      <c r="K1" s="712"/>
      <c r="L1" s="712"/>
      <c r="M1" s="712"/>
      <c r="N1" s="712"/>
      <c r="O1" s="712"/>
      <c r="P1" s="712"/>
      <c r="Q1" s="712"/>
      <c r="R1" s="712"/>
      <c r="S1" s="712"/>
      <c r="T1" s="712"/>
      <c r="U1" s="712"/>
      <c r="V1" s="712"/>
      <c r="W1" s="712"/>
      <c r="X1" s="712"/>
      <c r="Y1" s="712"/>
      <c r="Z1" s="712"/>
      <c r="AA1" s="712"/>
      <c r="AB1" s="712"/>
      <c r="AC1" s="712"/>
      <c r="AD1" s="712"/>
      <c r="AE1" s="712"/>
      <c r="AF1" s="712"/>
      <c r="AG1" s="712"/>
      <c r="AH1" s="712"/>
      <c r="AI1" s="712"/>
      <c r="AJ1" s="712"/>
      <c r="AK1" s="712"/>
      <c r="AL1" s="712"/>
      <c r="AM1" s="712"/>
      <c r="AN1" s="712"/>
      <c r="AO1" s="712"/>
      <c r="AP1" s="712"/>
      <c r="AQ1" s="712"/>
      <c r="AR1" s="712"/>
    </row>
    <row r="2" spans="1:56" ht="28.5" customHeight="1" thickTop="1" thickBot="1" x14ac:dyDescent="0.25">
      <c r="A2" s="302" t="s">
        <v>759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3"/>
      <c r="AC2" s="303"/>
      <c r="AD2" s="303"/>
      <c r="AE2" s="303"/>
      <c r="AF2" s="303"/>
      <c r="AG2" s="303"/>
      <c r="AH2" s="303"/>
      <c r="AI2" s="303"/>
      <c r="AJ2" s="303"/>
      <c r="AK2" s="303"/>
      <c r="AL2" s="303"/>
      <c r="AM2" s="303"/>
      <c r="AN2" s="303"/>
      <c r="AO2" s="303"/>
      <c r="AP2" s="303"/>
      <c r="AQ2" s="303"/>
      <c r="AR2" s="304"/>
    </row>
    <row r="3" spans="1:56" ht="15" customHeight="1" thickTop="1" x14ac:dyDescent="0.2">
      <c r="A3" s="713" t="s">
        <v>942</v>
      </c>
      <c r="B3" s="714"/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714"/>
      <c r="O3" s="714"/>
      <c r="P3" s="714"/>
      <c r="Q3" s="714"/>
      <c r="R3" s="714"/>
      <c r="S3" s="714"/>
      <c r="T3" s="714"/>
      <c r="U3" s="714"/>
      <c r="V3" s="714"/>
      <c r="W3" s="714"/>
      <c r="X3" s="714"/>
      <c r="Y3" s="714"/>
      <c r="Z3" s="714"/>
      <c r="AA3" s="714"/>
      <c r="AB3" s="714"/>
      <c r="AC3" s="714"/>
      <c r="AD3" s="714"/>
      <c r="AE3" s="714"/>
      <c r="AF3" s="714"/>
      <c r="AG3" s="714"/>
      <c r="AH3" s="714"/>
      <c r="AI3" s="714"/>
      <c r="AJ3" s="714"/>
      <c r="AK3" s="714"/>
      <c r="AL3" s="714"/>
      <c r="AM3" s="714"/>
      <c r="AN3" s="714"/>
      <c r="AO3" s="714"/>
      <c r="AP3" s="714"/>
      <c r="AQ3" s="714"/>
      <c r="AR3" s="715"/>
    </row>
    <row r="4" spans="1:56" ht="15.95" customHeight="1" x14ac:dyDescent="0.2">
      <c r="A4" s="308" t="s">
        <v>564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309"/>
      <c r="Q4" s="309"/>
      <c r="R4" s="309"/>
      <c r="S4" s="309"/>
      <c r="T4" s="309"/>
      <c r="U4" s="309"/>
      <c r="V4" s="309"/>
      <c r="W4" s="309"/>
      <c r="X4" s="309"/>
      <c r="Y4" s="309"/>
      <c r="Z4" s="309"/>
      <c r="AA4" s="309"/>
      <c r="AB4" s="309"/>
      <c r="AC4" s="309"/>
      <c r="AD4" s="309"/>
      <c r="AE4" s="309"/>
      <c r="AF4" s="309"/>
      <c r="AG4" s="309"/>
      <c r="AH4" s="309"/>
      <c r="AI4" s="309"/>
      <c r="AJ4" s="309"/>
      <c r="AK4" s="309"/>
      <c r="AL4" s="309"/>
      <c r="AM4" s="309"/>
      <c r="AN4" s="309"/>
      <c r="AO4" s="309"/>
      <c r="AP4" s="309"/>
      <c r="AQ4" s="309"/>
      <c r="AR4" s="310"/>
    </row>
    <row r="5" spans="1:56" ht="15.95" customHeight="1" x14ac:dyDescent="0.2">
      <c r="A5" s="311" t="s">
        <v>439</v>
      </c>
      <c r="B5" s="312"/>
      <c r="C5" s="313" t="s">
        <v>26</v>
      </c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4" t="s">
        <v>440</v>
      </c>
      <c r="AD5" s="314"/>
      <c r="AE5" s="315" t="s">
        <v>456</v>
      </c>
      <c r="AF5" s="315"/>
      <c r="AG5" s="315"/>
      <c r="AH5" s="315"/>
      <c r="AI5" s="315"/>
      <c r="AJ5" s="315"/>
      <c r="AK5" s="315"/>
      <c r="AL5" s="315"/>
      <c r="AM5" s="686" t="s">
        <v>436</v>
      </c>
      <c r="AN5" s="687"/>
      <c r="AO5" s="687"/>
      <c r="AP5" s="688"/>
      <c r="AQ5" s="335" t="s">
        <v>437</v>
      </c>
      <c r="AR5" s="336"/>
    </row>
    <row r="6" spans="1:56" ht="39.75" customHeight="1" x14ac:dyDescent="0.2">
      <c r="A6" s="311"/>
      <c r="B6" s="312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  <c r="S6" s="313"/>
      <c r="T6" s="313"/>
      <c r="U6" s="313"/>
      <c r="V6" s="313"/>
      <c r="W6" s="313"/>
      <c r="X6" s="313"/>
      <c r="Y6" s="313"/>
      <c r="Z6" s="313"/>
      <c r="AA6" s="313"/>
      <c r="AB6" s="313"/>
      <c r="AC6" s="314"/>
      <c r="AD6" s="314"/>
      <c r="AE6" s="337" t="s">
        <v>455</v>
      </c>
      <c r="AF6" s="338"/>
      <c r="AG6" s="338"/>
      <c r="AH6" s="338"/>
      <c r="AI6" s="337" t="s">
        <v>896</v>
      </c>
      <c r="AJ6" s="338"/>
      <c r="AK6" s="338"/>
      <c r="AL6" s="338"/>
      <c r="AM6" s="689" t="s">
        <v>993</v>
      </c>
      <c r="AN6" s="687"/>
      <c r="AO6" s="687"/>
      <c r="AP6" s="688"/>
      <c r="AQ6" s="335"/>
      <c r="AR6" s="336"/>
    </row>
    <row r="7" spans="1:56" x14ac:dyDescent="0.2">
      <c r="A7" s="333" t="s">
        <v>176</v>
      </c>
      <c r="B7" s="334"/>
      <c r="C7" s="316" t="s">
        <v>177</v>
      </c>
      <c r="D7" s="317"/>
      <c r="E7" s="317"/>
      <c r="F7" s="317"/>
      <c r="G7" s="317"/>
      <c r="H7" s="317"/>
      <c r="I7" s="317"/>
      <c r="J7" s="317"/>
      <c r="K7" s="317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17"/>
      <c r="AA7" s="317"/>
      <c r="AB7" s="317"/>
      <c r="AC7" s="316" t="s">
        <v>178</v>
      </c>
      <c r="AD7" s="317"/>
      <c r="AE7" s="316" t="s">
        <v>175</v>
      </c>
      <c r="AF7" s="317"/>
      <c r="AG7" s="317"/>
      <c r="AH7" s="318"/>
      <c r="AI7" s="316" t="s">
        <v>438</v>
      </c>
      <c r="AJ7" s="317"/>
      <c r="AK7" s="317"/>
      <c r="AL7" s="318"/>
      <c r="AM7" s="316">
        <v>6</v>
      </c>
      <c r="AN7" s="317"/>
      <c r="AO7" s="317"/>
      <c r="AP7" s="318"/>
      <c r="AQ7" s="316">
        <v>7</v>
      </c>
      <c r="AR7" s="319"/>
    </row>
    <row r="8" spans="1:56" ht="20.100000000000001" customHeight="1" x14ac:dyDescent="0.2">
      <c r="A8" s="320" t="s">
        <v>0</v>
      </c>
      <c r="B8" s="321"/>
      <c r="C8" s="322" t="s">
        <v>241</v>
      </c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23"/>
      <c r="W8" s="323"/>
      <c r="X8" s="323"/>
      <c r="Y8" s="323"/>
      <c r="Z8" s="323"/>
      <c r="AA8" s="323"/>
      <c r="AB8" s="324"/>
      <c r="AC8" s="352" t="s">
        <v>242</v>
      </c>
      <c r="AD8" s="353"/>
      <c r="AE8" s="703">
        <f>SUM(AE9,AE15,AE16,AE17)</f>
        <v>23722308</v>
      </c>
      <c r="AF8" s="704"/>
      <c r="AG8" s="704"/>
      <c r="AH8" s="705"/>
      <c r="AI8" s="703">
        <f>SUM(AI9,AI15,AI16,AI17)</f>
        <v>23722308</v>
      </c>
      <c r="AJ8" s="704"/>
      <c r="AK8" s="704"/>
      <c r="AL8" s="705"/>
      <c r="AM8" s="703">
        <v>16131172</v>
      </c>
      <c r="AN8" s="704"/>
      <c r="AO8" s="704"/>
      <c r="AP8" s="705"/>
      <c r="AQ8" s="339">
        <f>IF(AI8&gt;0,AM8/AI8,"n.é.")</f>
        <v>0.68000010791530063</v>
      </c>
      <c r="AR8" s="340"/>
      <c r="AV8" s="63"/>
    </row>
    <row r="9" spans="1:56" s="4" customFormat="1" ht="28.5" customHeight="1" x14ac:dyDescent="0.2">
      <c r="A9" s="690" t="s">
        <v>457</v>
      </c>
      <c r="B9" s="691"/>
      <c r="C9" s="692" t="s">
        <v>458</v>
      </c>
      <c r="D9" s="693"/>
      <c r="E9" s="693"/>
      <c r="F9" s="693"/>
      <c r="G9" s="693"/>
      <c r="H9" s="693"/>
      <c r="I9" s="693"/>
      <c r="J9" s="693"/>
      <c r="K9" s="693"/>
      <c r="L9" s="693"/>
      <c r="M9" s="693"/>
      <c r="N9" s="693"/>
      <c r="O9" s="693"/>
      <c r="P9" s="693"/>
      <c r="Q9" s="693"/>
      <c r="R9" s="693"/>
      <c r="S9" s="693"/>
      <c r="T9" s="693"/>
      <c r="U9" s="693"/>
      <c r="V9" s="693"/>
      <c r="W9" s="693"/>
      <c r="X9" s="693"/>
      <c r="Y9" s="693"/>
      <c r="Z9" s="693"/>
      <c r="AA9" s="693"/>
      <c r="AB9" s="711"/>
      <c r="AC9" s="694" t="s">
        <v>457</v>
      </c>
      <c r="AD9" s="695"/>
      <c r="AE9" s="708">
        <f>SUM(AE10:AH14)</f>
        <v>14981155</v>
      </c>
      <c r="AF9" s="709"/>
      <c r="AG9" s="709"/>
      <c r="AH9" s="710"/>
      <c r="AI9" s="708">
        <f>SUM(AI10:AL14)</f>
        <v>14981155</v>
      </c>
      <c r="AJ9" s="709"/>
      <c r="AK9" s="709"/>
      <c r="AL9" s="710"/>
      <c r="AM9" s="683"/>
      <c r="AN9" s="684"/>
      <c r="AO9" s="684"/>
      <c r="AP9" s="685"/>
      <c r="AQ9" s="494" t="s">
        <v>566</v>
      </c>
      <c r="AR9" s="495"/>
      <c r="BD9" s="186"/>
    </row>
    <row r="10" spans="1:56" s="4" customFormat="1" ht="31.5" customHeight="1" x14ac:dyDescent="0.2">
      <c r="A10" s="690" t="s">
        <v>457</v>
      </c>
      <c r="B10" s="691"/>
      <c r="C10" s="699" t="s">
        <v>884</v>
      </c>
      <c r="D10" s="700"/>
      <c r="E10" s="700"/>
      <c r="F10" s="700"/>
      <c r="G10" s="700"/>
      <c r="H10" s="700"/>
      <c r="I10" s="700"/>
      <c r="J10" s="700"/>
      <c r="K10" s="700"/>
      <c r="L10" s="700"/>
      <c r="M10" s="700"/>
      <c r="N10" s="700"/>
      <c r="O10" s="700"/>
      <c r="P10" s="700"/>
      <c r="Q10" s="700"/>
      <c r="R10" s="700"/>
      <c r="S10" s="700"/>
      <c r="T10" s="700"/>
      <c r="U10" s="700"/>
      <c r="V10" s="700"/>
      <c r="W10" s="700"/>
      <c r="X10" s="700"/>
      <c r="Y10" s="700"/>
      <c r="Z10" s="700"/>
      <c r="AA10" s="700"/>
      <c r="AB10" s="707"/>
      <c r="AC10" s="694" t="s">
        <v>457</v>
      </c>
      <c r="AD10" s="695"/>
      <c r="AE10" s="696">
        <v>2386800</v>
      </c>
      <c r="AF10" s="697"/>
      <c r="AG10" s="697"/>
      <c r="AH10" s="698"/>
      <c r="AI10" s="696">
        <v>2386800</v>
      </c>
      <c r="AJ10" s="697"/>
      <c r="AK10" s="697"/>
      <c r="AL10" s="698"/>
      <c r="AM10" s="683"/>
      <c r="AN10" s="684"/>
      <c r="AO10" s="684"/>
      <c r="AP10" s="685"/>
      <c r="AQ10" s="494" t="s">
        <v>566</v>
      </c>
      <c r="AR10" s="495"/>
    </row>
    <row r="11" spans="1:56" s="4" customFormat="1" ht="20.100000000000001" customHeight="1" x14ac:dyDescent="0.2">
      <c r="A11" s="690" t="s">
        <v>457</v>
      </c>
      <c r="B11" s="691"/>
      <c r="C11" s="699" t="s">
        <v>885</v>
      </c>
      <c r="D11" s="700"/>
      <c r="E11" s="700"/>
      <c r="F11" s="700"/>
      <c r="G11" s="700"/>
      <c r="H11" s="700"/>
      <c r="I11" s="700"/>
      <c r="J11" s="700"/>
      <c r="K11" s="700"/>
      <c r="L11" s="700"/>
      <c r="M11" s="700"/>
      <c r="N11" s="700"/>
      <c r="O11" s="700"/>
      <c r="P11" s="700"/>
      <c r="Q11" s="700"/>
      <c r="R11" s="700"/>
      <c r="S11" s="700"/>
      <c r="T11" s="700"/>
      <c r="U11" s="700"/>
      <c r="V11" s="700"/>
      <c r="W11" s="700"/>
      <c r="X11" s="700"/>
      <c r="Y11" s="700"/>
      <c r="Z11" s="700"/>
      <c r="AA11" s="700"/>
      <c r="AB11" s="707"/>
      <c r="AC11" s="694" t="s">
        <v>457</v>
      </c>
      <c r="AD11" s="695"/>
      <c r="AE11" s="696">
        <v>3350000</v>
      </c>
      <c r="AF11" s="697"/>
      <c r="AG11" s="697"/>
      <c r="AH11" s="698"/>
      <c r="AI11" s="696">
        <v>3350000</v>
      </c>
      <c r="AJ11" s="697"/>
      <c r="AK11" s="697"/>
      <c r="AL11" s="698"/>
      <c r="AM11" s="191"/>
      <c r="AN11" s="192"/>
      <c r="AO11" s="192"/>
      <c r="AP11" s="193"/>
      <c r="AQ11" s="189"/>
      <c r="AR11" s="190"/>
    </row>
    <row r="12" spans="1:56" s="4" customFormat="1" ht="20.100000000000001" customHeight="1" x14ac:dyDescent="0.2">
      <c r="A12" s="690" t="s">
        <v>956</v>
      </c>
      <c r="B12" s="691"/>
      <c r="C12" s="699" t="s">
        <v>955</v>
      </c>
      <c r="D12" s="700"/>
      <c r="E12" s="700"/>
      <c r="F12" s="700"/>
      <c r="G12" s="700"/>
      <c r="H12" s="700"/>
      <c r="I12" s="700"/>
      <c r="J12" s="700"/>
      <c r="K12" s="700"/>
      <c r="L12" s="700"/>
      <c r="M12" s="700"/>
      <c r="N12" s="700"/>
      <c r="O12" s="700"/>
      <c r="P12" s="700"/>
      <c r="Q12" s="700"/>
      <c r="R12" s="700"/>
      <c r="S12" s="700"/>
      <c r="T12" s="700"/>
      <c r="U12" s="700"/>
      <c r="V12" s="700"/>
      <c r="W12" s="700"/>
      <c r="X12" s="700"/>
      <c r="Y12" s="208"/>
      <c r="Z12" s="208"/>
      <c r="AA12" s="208"/>
      <c r="AB12" s="209"/>
      <c r="AC12" s="694"/>
      <c r="AD12" s="706"/>
      <c r="AE12" s="696">
        <v>7900000</v>
      </c>
      <c r="AF12" s="697"/>
      <c r="AG12" s="697"/>
      <c r="AH12" s="698"/>
      <c r="AI12" s="696">
        <v>7900000</v>
      </c>
      <c r="AJ12" s="697"/>
      <c r="AK12" s="697"/>
      <c r="AL12" s="698"/>
      <c r="AM12" s="191"/>
      <c r="AN12" s="192"/>
      <c r="AO12" s="192"/>
      <c r="AP12" s="193"/>
      <c r="AQ12" s="189"/>
      <c r="AR12" s="190"/>
    </row>
    <row r="13" spans="1:56" s="4" customFormat="1" ht="20.100000000000001" customHeight="1" x14ac:dyDescent="0.2">
      <c r="A13" s="690" t="s">
        <v>457</v>
      </c>
      <c r="B13" s="691"/>
      <c r="C13" s="699" t="s">
        <v>886</v>
      </c>
      <c r="D13" s="700"/>
      <c r="E13" s="700"/>
      <c r="F13" s="700"/>
      <c r="G13" s="700"/>
      <c r="H13" s="700"/>
      <c r="I13" s="700"/>
      <c r="J13" s="700"/>
      <c r="K13" s="700"/>
      <c r="L13" s="700"/>
      <c r="M13" s="700"/>
      <c r="N13" s="700"/>
      <c r="O13" s="700"/>
      <c r="P13" s="700"/>
      <c r="Q13" s="700"/>
      <c r="R13" s="700"/>
      <c r="S13" s="700"/>
      <c r="T13" s="700"/>
      <c r="U13" s="700"/>
      <c r="V13" s="700"/>
      <c r="W13" s="700"/>
      <c r="X13" s="700"/>
      <c r="Y13" s="700"/>
      <c r="Z13" s="700"/>
      <c r="AA13" s="700"/>
      <c r="AB13" s="707"/>
      <c r="AC13" s="694" t="s">
        <v>457</v>
      </c>
      <c r="AD13" s="695"/>
      <c r="AE13" s="696">
        <v>100000</v>
      </c>
      <c r="AF13" s="697"/>
      <c r="AG13" s="697"/>
      <c r="AH13" s="698"/>
      <c r="AI13" s="696">
        <v>100000</v>
      </c>
      <c r="AJ13" s="697"/>
      <c r="AK13" s="697"/>
      <c r="AL13" s="698"/>
      <c r="AM13" s="683"/>
      <c r="AN13" s="684"/>
      <c r="AO13" s="684"/>
      <c r="AP13" s="685"/>
      <c r="AQ13" s="494" t="s">
        <v>566</v>
      </c>
      <c r="AR13" s="495"/>
    </row>
    <row r="14" spans="1:56" s="4" customFormat="1" ht="20.100000000000001" customHeight="1" x14ac:dyDescent="0.2">
      <c r="A14" s="690" t="s">
        <v>457</v>
      </c>
      <c r="B14" s="691"/>
      <c r="C14" s="699" t="s">
        <v>887</v>
      </c>
      <c r="D14" s="700"/>
      <c r="E14" s="700"/>
      <c r="F14" s="700"/>
      <c r="G14" s="700"/>
      <c r="H14" s="700"/>
      <c r="I14" s="700"/>
      <c r="J14" s="700"/>
      <c r="K14" s="700"/>
      <c r="L14" s="700"/>
      <c r="M14" s="700"/>
      <c r="N14" s="700"/>
      <c r="O14" s="700"/>
      <c r="P14" s="700"/>
      <c r="Q14" s="700"/>
      <c r="R14" s="700"/>
      <c r="S14" s="700"/>
      <c r="T14" s="700"/>
      <c r="U14" s="700"/>
      <c r="V14" s="700"/>
      <c r="W14" s="700"/>
      <c r="X14" s="700"/>
      <c r="Y14" s="700"/>
      <c r="Z14" s="700"/>
      <c r="AA14" s="700"/>
      <c r="AB14" s="707"/>
      <c r="AC14" s="694" t="s">
        <v>457</v>
      </c>
      <c r="AD14" s="695"/>
      <c r="AE14" s="696">
        <v>1244355</v>
      </c>
      <c r="AF14" s="697"/>
      <c r="AG14" s="697"/>
      <c r="AH14" s="698"/>
      <c r="AI14" s="696">
        <v>1244355</v>
      </c>
      <c r="AJ14" s="697"/>
      <c r="AK14" s="697"/>
      <c r="AL14" s="698"/>
      <c r="AM14" s="683"/>
      <c r="AN14" s="684"/>
      <c r="AO14" s="684"/>
      <c r="AP14" s="685"/>
      <c r="AQ14" s="494" t="s">
        <v>566</v>
      </c>
      <c r="AR14" s="495"/>
    </row>
    <row r="15" spans="1:56" s="4" customFormat="1" ht="20.100000000000001" customHeight="1" x14ac:dyDescent="0.2">
      <c r="A15" s="690" t="s">
        <v>457</v>
      </c>
      <c r="B15" s="691"/>
      <c r="C15" s="692" t="s">
        <v>894</v>
      </c>
      <c r="D15" s="693"/>
      <c r="E15" s="693"/>
      <c r="F15" s="693"/>
      <c r="G15" s="693"/>
      <c r="H15" s="693"/>
      <c r="I15" s="693"/>
      <c r="J15" s="693"/>
      <c r="K15" s="693"/>
      <c r="L15" s="693"/>
      <c r="M15" s="693"/>
      <c r="N15" s="693"/>
      <c r="O15" s="693"/>
      <c r="P15" s="693"/>
      <c r="Q15" s="693"/>
      <c r="R15" s="693"/>
      <c r="S15" s="693"/>
      <c r="T15" s="693"/>
      <c r="U15" s="693"/>
      <c r="V15" s="693"/>
      <c r="W15" s="693"/>
      <c r="X15" s="693"/>
      <c r="Y15" s="693"/>
      <c r="Z15" s="693"/>
      <c r="AA15" s="693"/>
      <c r="AB15" s="711"/>
      <c r="AC15" s="694"/>
      <c r="AD15" s="706"/>
      <c r="AE15" s="708">
        <v>4800000</v>
      </c>
      <c r="AF15" s="709"/>
      <c r="AG15" s="709"/>
      <c r="AH15" s="710"/>
      <c r="AI15" s="708">
        <v>4800000</v>
      </c>
      <c r="AJ15" s="709"/>
      <c r="AK15" s="709"/>
      <c r="AL15" s="710"/>
      <c r="AM15" s="683"/>
      <c r="AN15" s="684"/>
      <c r="AO15" s="684"/>
      <c r="AP15" s="685"/>
      <c r="AQ15" s="494" t="s">
        <v>565</v>
      </c>
      <c r="AR15" s="702"/>
    </row>
    <row r="16" spans="1:56" s="4" customFormat="1" ht="20.100000000000001" customHeight="1" x14ac:dyDescent="0.2">
      <c r="A16" s="690"/>
      <c r="B16" s="691"/>
      <c r="C16" s="692" t="s">
        <v>895</v>
      </c>
      <c r="D16" s="693"/>
      <c r="E16" s="693"/>
      <c r="F16" s="693"/>
      <c r="G16" s="693"/>
      <c r="H16" s="693"/>
      <c r="I16" s="693"/>
      <c r="J16" s="693"/>
      <c r="K16" s="693"/>
      <c r="L16" s="693"/>
      <c r="M16" s="693"/>
      <c r="N16" s="693"/>
      <c r="O16" s="693"/>
      <c r="P16" s="693"/>
      <c r="Q16" s="693"/>
      <c r="R16" s="693"/>
      <c r="S16" s="693"/>
      <c r="T16" s="693"/>
      <c r="U16" s="693"/>
      <c r="V16" s="693"/>
      <c r="W16" s="693"/>
      <c r="X16" s="693"/>
      <c r="Y16" s="206"/>
      <c r="Z16" s="206"/>
      <c r="AA16" s="206"/>
      <c r="AB16" s="207"/>
      <c r="AC16" s="694"/>
      <c r="AD16" s="706"/>
      <c r="AE16" s="708">
        <v>25500</v>
      </c>
      <c r="AF16" s="709"/>
      <c r="AG16" s="709"/>
      <c r="AH16" s="710"/>
      <c r="AI16" s="708">
        <v>25500</v>
      </c>
      <c r="AJ16" s="709"/>
      <c r="AK16" s="709"/>
      <c r="AL16" s="710"/>
      <c r="AM16" s="191"/>
      <c r="AN16" s="192"/>
      <c r="AO16" s="192"/>
      <c r="AP16" s="193"/>
      <c r="AQ16" s="189"/>
      <c r="AR16" s="199"/>
    </row>
    <row r="17" spans="1:56" s="4" customFormat="1" ht="20.100000000000001" customHeight="1" x14ac:dyDescent="0.2">
      <c r="A17" s="690"/>
      <c r="B17" s="691"/>
      <c r="C17" s="692" t="s">
        <v>957</v>
      </c>
      <c r="D17" s="693"/>
      <c r="E17" s="693"/>
      <c r="F17" s="693"/>
      <c r="G17" s="693"/>
      <c r="H17" s="693"/>
      <c r="I17" s="693"/>
      <c r="J17" s="693"/>
      <c r="K17" s="693"/>
      <c r="L17" s="693"/>
      <c r="M17" s="693"/>
      <c r="N17" s="693"/>
      <c r="O17" s="693"/>
      <c r="P17" s="693"/>
      <c r="Q17" s="693"/>
      <c r="R17" s="693"/>
      <c r="S17" s="693"/>
      <c r="T17" s="693"/>
      <c r="U17" s="693"/>
      <c r="V17" s="693"/>
      <c r="W17" s="693"/>
      <c r="X17" s="693"/>
      <c r="Y17" s="206"/>
      <c r="Z17" s="206"/>
      <c r="AA17" s="206"/>
      <c r="AB17" s="207"/>
      <c r="AC17" s="694"/>
      <c r="AD17" s="706"/>
      <c r="AE17" s="708">
        <v>3915653</v>
      </c>
      <c r="AF17" s="709"/>
      <c r="AG17" s="709"/>
      <c r="AH17" s="710"/>
      <c r="AI17" s="708">
        <v>3915653</v>
      </c>
      <c r="AJ17" s="709"/>
      <c r="AK17" s="709"/>
      <c r="AL17" s="710"/>
      <c r="AM17" s="191"/>
      <c r="AN17" s="192"/>
      <c r="AO17" s="192"/>
      <c r="AP17" s="193"/>
      <c r="AQ17" s="189"/>
      <c r="AR17" s="199"/>
    </row>
    <row r="18" spans="1:56" ht="30" customHeight="1" x14ac:dyDescent="0.2">
      <c r="A18" s="320" t="s">
        <v>1</v>
      </c>
      <c r="B18" s="321"/>
      <c r="C18" s="341" t="s">
        <v>243</v>
      </c>
      <c r="D18" s="342"/>
      <c r="E18" s="342"/>
      <c r="F18" s="342"/>
      <c r="G18" s="342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342"/>
      <c r="U18" s="342"/>
      <c r="V18" s="342"/>
      <c r="W18" s="342"/>
      <c r="X18" s="342"/>
      <c r="Y18" s="342"/>
      <c r="Z18" s="342"/>
      <c r="AA18" s="342"/>
      <c r="AB18" s="343"/>
      <c r="AC18" s="352" t="s">
        <v>244</v>
      </c>
      <c r="AD18" s="353"/>
      <c r="AE18" s="703">
        <f>SUM(AE19:AH23)</f>
        <v>35663200</v>
      </c>
      <c r="AF18" s="704"/>
      <c r="AG18" s="704"/>
      <c r="AH18" s="705"/>
      <c r="AI18" s="703">
        <f>SUM(AI19:AL23)</f>
        <v>39397447</v>
      </c>
      <c r="AJ18" s="704"/>
      <c r="AK18" s="704"/>
      <c r="AL18" s="705"/>
      <c r="AM18" s="703">
        <v>27100253</v>
      </c>
      <c r="AN18" s="704"/>
      <c r="AO18" s="704"/>
      <c r="AP18" s="705"/>
      <c r="AQ18" s="339">
        <f>IF(AI18&gt;0,AM18/AI18,"n.é.")</f>
        <v>0.68786825197074319</v>
      </c>
      <c r="AR18" s="340"/>
      <c r="BD18" s="63"/>
    </row>
    <row r="19" spans="1:56" s="4" customFormat="1" ht="30.75" customHeight="1" x14ac:dyDescent="0.2">
      <c r="A19" s="690" t="s">
        <v>457</v>
      </c>
      <c r="B19" s="691"/>
      <c r="C19" s="699" t="s">
        <v>958</v>
      </c>
      <c r="D19" s="700"/>
      <c r="E19" s="700"/>
      <c r="F19" s="700"/>
      <c r="G19" s="700"/>
      <c r="H19" s="700"/>
      <c r="I19" s="700"/>
      <c r="J19" s="700"/>
      <c r="K19" s="700"/>
      <c r="L19" s="700"/>
      <c r="M19" s="700"/>
      <c r="N19" s="700"/>
      <c r="O19" s="700"/>
      <c r="P19" s="700"/>
      <c r="Q19" s="700"/>
      <c r="R19" s="700"/>
      <c r="S19" s="700"/>
      <c r="T19" s="700"/>
      <c r="U19" s="700"/>
      <c r="V19" s="700"/>
      <c r="W19" s="700"/>
      <c r="X19" s="700"/>
      <c r="Y19" s="700"/>
      <c r="Z19" s="700"/>
      <c r="AA19" s="700"/>
      <c r="AB19" s="707"/>
      <c r="AC19" s="694" t="s">
        <v>457</v>
      </c>
      <c r="AD19" s="695"/>
      <c r="AE19" s="696">
        <v>20525310</v>
      </c>
      <c r="AF19" s="697"/>
      <c r="AG19" s="697"/>
      <c r="AH19" s="698"/>
      <c r="AI19" s="683">
        <v>22940657</v>
      </c>
      <c r="AJ19" s="684"/>
      <c r="AK19" s="684"/>
      <c r="AL19" s="685"/>
      <c r="AM19" s="683"/>
      <c r="AN19" s="684"/>
      <c r="AO19" s="684"/>
      <c r="AP19" s="685"/>
      <c r="AQ19" s="494" t="s">
        <v>566</v>
      </c>
      <c r="AR19" s="495"/>
    </row>
    <row r="20" spans="1:56" s="4" customFormat="1" ht="20.100000000000001" customHeight="1" x14ac:dyDescent="0.2">
      <c r="A20" s="690" t="s">
        <v>457</v>
      </c>
      <c r="B20" s="691"/>
      <c r="C20" s="699" t="s">
        <v>959</v>
      </c>
      <c r="D20" s="700"/>
      <c r="E20" s="700"/>
      <c r="F20" s="700"/>
      <c r="G20" s="700"/>
      <c r="H20" s="700"/>
      <c r="I20" s="700"/>
      <c r="J20" s="700"/>
      <c r="K20" s="700"/>
      <c r="L20" s="700"/>
      <c r="M20" s="700"/>
      <c r="N20" s="700"/>
      <c r="O20" s="700"/>
      <c r="P20" s="700"/>
      <c r="Q20" s="700"/>
      <c r="R20" s="700"/>
      <c r="S20" s="700"/>
      <c r="T20" s="700"/>
      <c r="U20" s="700"/>
      <c r="V20" s="700"/>
      <c r="W20" s="700"/>
      <c r="X20" s="700"/>
      <c r="Y20" s="700"/>
      <c r="Z20" s="700"/>
      <c r="AA20" s="700"/>
      <c r="AB20" s="707"/>
      <c r="AC20" s="694" t="s">
        <v>457</v>
      </c>
      <c r="AD20" s="695"/>
      <c r="AE20" s="696">
        <v>5291000</v>
      </c>
      <c r="AF20" s="697"/>
      <c r="AG20" s="697"/>
      <c r="AH20" s="698"/>
      <c r="AI20" s="683">
        <v>5523900</v>
      </c>
      <c r="AJ20" s="684"/>
      <c r="AK20" s="684"/>
      <c r="AL20" s="685"/>
      <c r="AM20" s="683"/>
      <c r="AN20" s="684"/>
      <c r="AO20" s="684"/>
      <c r="AP20" s="685"/>
      <c r="AQ20" s="494" t="s">
        <v>566</v>
      </c>
      <c r="AR20" s="495"/>
    </row>
    <row r="21" spans="1:56" s="4" customFormat="1" ht="32.25" customHeight="1" x14ac:dyDescent="0.2">
      <c r="A21" s="690" t="s">
        <v>457</v>
      </c>
      <c r="B21" s="691"/>
      <c r="C21" s="699" t="s">
        <v>960</v>
      </c>
      <c r="D21" s="700"/>
      <c r="E21" s="700"/>
      <c r="F21" s="700"/>
      <c r="G21" s="700"/>
      <c r="H21" s="700"/>
      <c r="I21" s="700"/>
      <c r="J21" s="700"/>
      <c r="K21" s="700"/>
      <c r="L21" s="700"/>
      <c r="M21" s="700"/>
      <c r="N21" s="700"/>
      <c r="O21" s="700"/>
      <c r="P21" s="700"/>
      <c r="Q21" s="700"/>
      <c r="R21" s="700"/>
      <c r="S21" s="700"/>
      <c r="T21" s="700"/>
      <c r="U21" s="700"/>
      <c r="V21" s="700"/>
      <c r="W21" s="700"/>
      <c r="X21" s="700"/>
      <c r="Y21" s="700"/>
      <c r="Z21" s="700"/>
      <c r="AA21" s="700"/>
      <c r="AB21" s="707"/>
      <c r="AC21" s="694" t="s">
        <v>457</v>
      </c>
      <c r="AD21" s="695"/>
      <c r="AE21" s="696">
        <v>467690</v>
      </c>
      <c r="AF21" s="697"/>
      <c r="AG21" s="697"/>
      <c r="AH21" s="698"/>
      <c r="AI21" s="683">
        <v>467690</v>
      </c>
      <c r="AJ21" s="684"/>
      <c r="AK21" s="684"/>
      <c r="AL21" s="685"/>
      <c r="AM21" s="683"/>
      <c r="AN21" s="684"/>
      <c r="AO21" s="684"/>
      <c r="AP21" s="685"/>
      <c r="AQ21" s="494" t="s">
        <v>566</v>
      </c>
      <c r="AR21" s="495"/>
    </row>
    <row r="22" spans="1:56" s="4" customFormat="1" ht="20.100000000000001" customHeight="1" x14ac:dyDescent="0.2">
      <c r="A22" s="690" t="s">
        <v>457</v>
      </c>
      <c r="B22" s="691"/>
      <c r="C22" s="699" t="s">
        <v>961</v>
      </c>
      <c r="D22" s="700"/>
      <c r="E22" s="700"/>
      <c r="F22" s="700"/>
      <c r="G22" s="700"/>
      <c r="H22" s="700"/>
      <c r="I22" s="700"/>
      <c r="J22" s="700"/>
      <c r="K22" s="700"/>
      <c r="L22" s="700"/>
      <c r="M22" s="700"/>
      <c r="N22" s="700"/>
      <c r="O22" s="700"/>
      <c r="P22" s="700"/>
      <c r="Q22" s="700"/>
      <c r="R22" s="700"/>
      <c r="S22" s="700"/>
      <c r="T22" s="700"/>
      <c r="U22" s="700"/>
      <c r="V22" s="700"/>
      <c r="W22" s="700"/>
      <c r="X22" s="700"/>
      <c r="Y22" s="700"/>
      <c r="Z22" s="700"/>
      <c r="AA22" s="700"/>
      <c r="AB22" s="707"/>
      <c r="AC22" s="694" t="s">
        <v>457</v>
      </c>
      <c r="AD22" s="695"/>
      <c r="AE22" s="696">
        <v>1623200</v>
      </c>
      <c r="AF22" s="697"/>
      <c r="AG22" s="697"/>
      <c r="AH22" s="698"/>
      <c r="AI22" s="683">
        <v>1623200</v>
      </c>
      <c r="AJ22" s="684"/>
      <c r="AK22" s="684"/>
      <c r="AL22" s="685"/>
      <c r="AM22" s="683"/>
      <c r="AN22" s="684"/>
      <c r="AO22" s="684"/>
      <c r="AP22" s="685"/>
      <c r="AQ22" s="494" t="s">
        <v>565</v>
      </c>
      <c r="AR22" s="702"/>
    </row>
    <row r="23" spans="1:56" s="4" customFormat="1" ht="41.25" customHeight="1" x14ac:dyDescent="0.2">
      <c r="A23" s="690" t="s">
        <v>457</v>
      </c>
      <c r="B23" s="691"/>
      <c r="C23" s="699" t="s">
        <v>962</v>
      </c>
      <c r="D23" s="700"/>
      <c r="E23" s="700"/>
      <c r="F23" s="700"/>
      <c r="G23" s="700"/>
      <c r="H23" s="700"/>
      <c r="I23" s="700"/>
      <c r="J23" s="700"/>
      <c r="K23" s="700"/>
      <c r="L23" s="700"/>
      <c r="M23" s="700"/>
      <c r="N23" s="700"/>
      <c r="O23" s="700"/>
      <c r="P23" s="700"/>
      <c r="Q23" s="700"/>
      <c r="R23" s="700"/>
      <c r="S23" s="700"/>
      <c r="T23" s="700"/>
      <c r="U23" s="700"/>
      <c r="V23" s="700"/>
      <c r="W23" s="700"/>
      <c r="X23" s="700"/>
      <c r="Y23" s="700"/>
      <c r="Z23" s="700"/>
      <c r="AA23" s="700"/>
      <c r="AB23" s="707"/>
      <c r="AC23" s="694" t="s">
        <v>457</v>
      </c>
      <c r="AD23" s="695"/>
      <c r="AE23" s="696">
        <v>7756000</v>
      </c>
      <c r="AF23" s="697"/>
      <c r="AG23" s="697"/>
      <c r="AH23" s="698"/>
      <c r="AI23" s="683">
        <v>8842000</v>
      </c>
      <c r="AJ23" s="684"/>
      <c r="AK23" s="684"/>
      <c r="AL23" s="685"/>
      <c r="AM23" s="191"/>
      <c r="AN23" s="192"/>
      <c r="AO23" s="192"/>
      <c r="AP23" s="193"/>
      <c r="AQ23" s="189"/>
      <c r="AR23" s="199"/>
    </row>
    <row r="24" spans="1:56" ht="29.25" customHeight="1" x14ac:dyDescent="0.2">
      <c r="A24" s="320" t="s">
        <v>2</v>
      </c>
      <c r="B24" s="321"/>
      <c r="C24" s="341" t="s">
        <v>245</v>
      </c>
      <c r="D24" s="342"/>
      <c r="E24" s="342"/>
      <c r="F24" s="342"/>
      <c r="G24" s="342"/>
      <c r="H24" s="342"/>
      <c r="I24" s="342"/>
      <c r="J24" s="342"/>
      <c r="K24" s="342"/>
      <c r="L24" s="342"/>
      <c r="M24" s="342"/>
      <c r="N24" s="342"/>
      <c r="O24" s="342"/>
      <c r="P24" s="342"/>
      <c r="Q24" s="342"/>
      <c r="R24" s="342"/>
      <c r="S24" s="342"/>
      <c r="T24" s="342"/>
      <c r="U24" s="342"/>
      <c r="V24" s="342"/>
      <c r="W24" s="342"/>
      <c r="X24" s="342"/>
      <c r="Y24" s="342"/>
      <c r="Z24" s="342"/>
      <c r="AA24" s="342"/>
      <c r="AB24" s="343"/>
      <c r="AC24" s="352" t="s">
        <v>971</v>
      </c>
      <c r="AD24" s="353"/>
      <c r="AE24" s="703">
        <f>SUM(AE25:AH31)</f>
        <v>25563740</v>
      </c>
      <c r="AF24" s="704"/>
      <c r="AG24" s="704"/>
      <c r="AH24" s="705"/>
      <c r="AI24" s="703">
        <f>SUM(AI25:AL31)</f>
        <v>29159110</v>
      </c>
      <c r="AJ24" s="704"/>
      <c r="AK24" s="704"/>
      <c r="AL24" s="705"/>
      <c r="AM24" s="703">
        <v>20194401</v>
      </c>
      <c r="AN24" s="704"/>
      <c r="AO24" s="704"/>
      <c r="AP24" s="705"/>
      <c r="AQ24" s="339"/>
      <c r="AR24" s="340"/>
      <c r="BD24" s="63"/>
    </row>
    <row r="25" spans="1:56" s="4" customFormat="1" ht="33" customHeight="1" x14ac:dyDescent="0.2">
      <c r="A25" s="690" t="s">
        <v>457</v>
      </c>
      <c r="B25" s="691"/>
      <c r="C25" s="699" t="s">
        <v>963</v>
      </c>
      <c r="D25" s="700"/>
      <c r="E25" s="700"/>
      <c r="F25" s="700"/>
      <c r="G25" s="700"/>
      <c r="H25" s="700"/>
      <c r="I25" s="700"/>
      <c r="J25" s="700"/>
      <c r="K25" s="700"/>
      <c r="L25" s="700"/>
      <c r="M25" s="700"/>
      <c r="N25" s="700"/>
      <c r="O25" s="700"/>
      <c r="P25" s="700"/>
      <c r="Q25" s="700"/>
      <c r="R25" s="700"/>
      <c r="S25" s="700"/>
      <c r="T25" s="700"/>
      <c r="U25" s="700"/>
      <c r="V25" s="700"/>
      <c r="W25" s="700"/>
      <c r="X25" s="700"/>
      <c r="Y25" s="700"/>
      <c r="Z25" s="700"/>
      <c r="AA25" s="700"/>
      <c r="AB25" s="707"/>
      <c r="AC25" s="694" t="s">
        <v>457</v>
      </c>
      <c r="AD25" s="706"/>
      <c r="AE25" s="696">
        <v>2291000</v>
      </c>
      <c r="AF25" s="697"/>
      <c r="AG25" s="697"/>
      <c r="AH25" s="698"/>
      <c r="AI25" s="683">
        <v>2291000</v>
      </c>
      <c r="AJ25" s="684"/>
      <c r="AK25" s="684"/>
      <c r="AL25" s="685"/>
      <c r="AM25" s="683"/>
      <c r="AN25" s="684"/>
      <c r="AO25" s="684"/>
      <c r="AP25" s="685"/>
      <c r="AQ25" s="494" t="s">
        <v>566</v>
      </c>
      <c r="AR25" s="495"/>
    </row>
    <row r="26" spans="1:56" s="4" customFormat="1" ht="20.100000000000001" customHeight="1" x14ac:dyDescent="0.2">
      <c r="A26" s="690" t="s">
        <v>457</v>
      </c>
      <c r="B26" s="691"/>
      <c r="C26" s="699" t="s">
        <v>964</v>
      </c>
      <c r="D26" s="700"/>
      <c r="E26" s="700"/>
      <c r="F26" s="700"/>
      <c r="G26" s="700"/>
      <c r="H26" s="700"/>
      <c r="I26" s="700"/>
      <c r="J26" s="700"/>
      <c r="K26" s="700"/>
      <c r="L26" s="700"/>
      <c r="M26" s="700"/>
      <c r="N26" s="700"/>
      <c r="O26" s="700"/>
      <c r="P26" s="700"/>
      <c r="Q26" s="700"/>
      <c r="R26" s="700"/>
      <c r="S26" s="700"/>
      <c r="T26" s="700"/>
      <c r="U26" s="700"/>
      <c r="V26" s="700"/>
      <c r="W26" s="700"/>
      <c r="X26" s="700"/>
      <c r="Y26" s="700"/>
      <c r="Z26" s="700"/>
      <c r="AA26" s="700"/>
      <c r="AB26" s="707"/>
      <c r="AC26" s="694" t="s">
        <v>457</v>
      </c>
      <c r="AD26" s="695"/>
      <c r="AE26" s="696">
        <v>1771440</v>
      </c>
      <c r="AF26" s="697"/>
      <c r="AG26" s="697"/>
      <c r="AH26" s="698"/>
      <c r="AI26" s="683">
        <v>2288110</v>
      </c>
      <c r="AJ26" s="684"/>
      <c r="AK26" s="684"/>
      <c r="AL26" s="685"/>
      <c r="AM26" s="683"/>
      <c r="AN26" s="684"/>
      <c r="AO26" s="684"/>
      <c r="AP26" s="685"/>
      <c r="AQ26" s="494" t="s">
        <v>566</v>
      </c>
      <c r="AR26" s="495"/>
      <c r="AU26" s="186"/>
    </row>
    <row r="27" spans="1:56" s="4" customFormat="1" ht="20.100000000000001" customHeight="1" x14ac:dyDescent="0.2">
      <c r="A27" s="690" t="s">
        <v>457</v>
      </c>
      <c r="B27" s="691"/>
      <c r="C27" s="699" t="s">
        <v>965</v>
      </c>
      <c r="D27" s="700"/>
      <c r="E27" s="700"/>
      <c r="F27" s="700"/>
      <c r="G27" s="700"/>
      <c r="H27" s="700"/>
      <c r="I27" s="700"/>
      <c r="J27" s="700"/>
      <c r="K27" s="700"/>
      <c r="L27" s="700"/>
      <c r="M27" s="700"/>
      <c r="N27" s="700"/>
      <c r="O27" s="700"/>
      <c r="P27" s="700"/>
      <c r="Q27" s="700"/>
      <c r="R27" s="700"/>
      <c r="S27" s="700"/>
      <c r="T27" s="700"/>
      <c r="U27" s="700"/>
      <c r="V27" s="700"/>
      <c r="W27" s="700"/>
      <c r="X27" s="700"/>
      <c r="Y27" s="700"/>
      <c r="Z27" s="700"/>
      <c r="AA27" s="700"/>
      <c r="AB27" s="707"/>
      <c r="AC27" s="694" t="s">
        <v>457</v>
      </c>
      <c r="AD27" s="695"/>
      <c r="AE27" s="696">
        <v>0</v>
      </c>
      <c r="AF27" s="697"/>
      <c r="AG27" s="697"/>
      <c r="AH27" s="698"/>
      <c r="AI27" s="683">
        <v>139200</v>
      </c>
      <c r="AJ27" s="684"/>
      <c r="AK27" s="684"/>
      <c r="AL27" s="685"/>
      <c r="AM27" s="683"/>
      <c r="AN27" s="684"/>
      <c r="AO27" s="684"/>
      <c r="AP27" s="685"/>
      <c r="AQ27" s="189"/>
      <c r="AR27" s="190"/>
      <c r="AU27" s="186"/>
    </row>
    <row r="28" spans="1:56" s="4" customFormat="1" ht="20.100000000000001" customHeight="1" x14ac:dyDescent="0.2">
      <c r="A28" s="690" t="s">
        <v>457</v>
      </c>
      <c r="B28" s="691"/>
      <c r="C28" s="692" t="s">
        <v>760</v>
      </c>
      <c r="D28" s="693"/>
      <c r="E28" s="693"/>
      <c r="F28" s="693"/>
      <c r="G28" s="693"/>
      <c r="H28" s="693"/>
      <c r="I28" s="693"/>
      <c r="J28" s="693"/>
      <c r="K28" s="693"/>
      <c r="L28" s="693"/>
      <c r="M28" s="693"/>
      <c r="N28" s="693"/>
      <c r="O28" s="693"/>
      <c r="P28" s="693"/>
      <c r="Q28" s="693"/>
      <c r="R28" s="693"/>
      <c r="S28" s="693"/>
      <c r="T28" s="693"/>
      <c r="U28" s="693"/>
      <c r="V28" s="693"/>
      <c r="W28" s="693"/>
      <c r="X28" s="693"/>
      <c r="Y28" s="693"/>
      <c r="Z28" s="693"/>
      <c r="AA28" s="693"/>
      <c r="AB28" s="711"/>
      <c r="AC28" s="694" t="s">
        <v>457</v>
      </c>
      <c r="AD28" s="695"/>
      <c r="AE28" s="696">
        <v>16359000</v>
      </c>
      <c r="AF28" s="697"/>
      <c r="AG28" s="697"/>
      <c r="AH28" s="698"/>
      <c r="AI28" s="683">
        <v>18828600</v>
      </c>
      <c r="AJ28" s="684"/>
      <c r="AK28" s="684"/>
      <c r="AL28" s="685"/>
      <c r="AM28" s="683"/>
      <c r="AN28" s="684"/>
      <c r="AO28" s="684"/>
      <c r="AP28" s="685"/>
      <c r="AQ28" s="494" t="s">
        <v>566</v>
      </c>
      <c r="AR28" s="495"/>
    </row>
    <row r="29" spans="1:56" s="4" customFormat="1" ht="20.100000000000001" customHeight="1" x14ac:dyDescent="0.2">
      <c r="A29" s="690" t="s">
        <v>457</v>
      </c>
      <c r="B29" s="691"/>
      <c r="C29" s="699" t="s">
        <v>889</v>
      </c>
      <c r="D29" s="700"/>
      <c r="E29" s="700"/>
      <c r="F29" s="700"/>
      <c r="G29" s="700"/>
      <c r="H29" s="700"/>
      <c r="I29" s="700"/>
      <c r="J29" s="700"/>
      <c r="K29" s="700"/>
      <c r="L29" s="700"/>
      <c r="M29" s="700"/>
      <c r="N29" s="700"/>
      <c r="O29" s="700"/>
      <c r="P29" s="700"/>
      <c r="Q29" s="700"/>
      <c r="R29" s="700"/>
      <c r="S29" s="700"/>
      <c r="T29" s="700"/>
      <c r="U29" s="700"/>
      <c r="V29" s="700"/>
      <c r="W29" s="700"/>
      <c r="X29" s="700"/>
      <c r="Y29" s="700"/>
      <c r="Z29" s="700"/>
      <c r="AA29" s="700"/>
      <c r="AB29" s="707"/>
      <c r="AC29" s="694" t="s">
        <v>457</v>
      </c>
      <c r="AD29" s="695"/>
      <c r="AE29" s="696">
        <v>0</v>
      </c>
      <c r="AF29" s="697"/>
      <c r="AG29" s="697"/>
      <c r="AH29" s="698"/>
      <c r="AI29" s="683">
        <v>0</v>
      </c>
      <c r="AJ29" s="684"/>
      <c r="AK29" s="684"/>
      <c r="AL29" s="685"/>
      <c r="AM29" s="683"/>
      <c r="AN29" s="684"/>
      <c r="AO29" s="684"/>
      <c r="AP29" s="685"/>
      <c r="AQ29" s="189"/>
      <c r="AR29" s="190"/>
    </row>
    <row r="30" spans="1:56" s="4" customFormat="1" ht="20.100000000000001" customHeight="1" x14ac:dyDescent="0.2">
      <c r="A30" s="690" t="s">
        <v>457</v>
      </c>
      <c r="B30" s="691"/>
      <c r="C30" s="699" t="s">
        <v>890</v>
      </c>
      <c r="D30" s="700"/>
      <c r="E30" s="700"/>
      <c r="F30" s="700"/>
      <c r="G30" s="700"/>
      <c r="H30" s="700"/>
      <c r="I30" s="700"/>
      <c r="J30" s="700"/>
      <c r="K30" s="700"/>
      <c r="L30" s="700"/>
      <c r="M30" s="700"/>
      <c r="N30" s="700"/>
      <c r="O30" s="700"/>
      <c r="P30" s="700"/>
      <c r="Q30" s="700"/>
      <c r="R30" s="700"/>
      <c r="S30" s="700"/>
      <c r="T30" s="700"/>
      <c r="U30" s="700"/>
      <c r="V30" s="700"/>
      <c r="W30" s="700"/>
      <c r="X30" s="700"/>
      <c r="Y30" s="700"/>
      <c r="Z30" s="700"/>
      <c r="AA30" s="700"/>
      <c r="AB30" s="707"/>
      <c r="AC30" s="694" t="s">
        <v>457</v>
      </c>
      <c r="AD30" s="695"/>
      <c r="AE30" s="696">
        <v>0</v>
      </c>
      <c r="AF30" s="697"/>
      <c r="AG30" s="697"/>
      <c r="AH30" s="698"/>
      <c r="AI30" s="683">
        <v>0</v>
      </c>
      <c r="AJ30" s="684"/>
      <c r="AK30" s="684"/>
      <c r="AL30" s="685"/>
      <c r="AM30" s="683"/>
      <c r="AN30" s="684"/>
      <c r="AO30" s="684"/>
      <c r="AP30" s="685"/>
      <c r="AQ30" s="189"/>
      <c r="AR30" s="190"/>
    </row>
    <row r="31" spans="1:56" s="4" customFormat="1" ht="20.100000000000001" customHeight="1" x14ac:dyDescent="0.2">
      <c r="A31" s="690" t="s">
        <v>457</v>
      </c>
      <c r="B31" s="691"/>
      <c r="C31" s="692" t="s">
        <v>966</v>
      </c>
      <c r="D31" s="693"/>
      <c r="E31" s="693"/>
      <c r="F31" s="693"/>
      <c r="G31" s="693"/>
      <c r="H31" s="693"/>
      <c r="I31" s="693"/>
      <c r="J31" s="693"/>
      <c r="K31" s="693"/>
      <c r="L31" s="693"/>
      <c r="M31" s="693"/>
      <c r="N31" s="693"/>
      <c r="O31" s="693"/>
      <c r="P31" s="693"/>
      <c r="Q31" s="693"/>
      <c r="R31" s="693"/>
      <c r="S31" s="693"/>
      <c r="T31" s="693"/>
      <c r="U31" s="693"/>
      <c r="V31" s="693"/>
      <c r="W31" s="693"/>
      <c r="X31" s="693"/>
      <c r="Y31" s="208"/>
      <c r="Z31" s="208"/>
      <c r="AA31" s="208"/>
      <c r="AB31" s="209"/>
      <c r="AC31" s="694" t="s">
        <v>457</v>
      </c>
      <c r="AD31" s="695"/>
      <c r="AE31" s="696">
        <v>5142300</v>
      </c>
      <c r="AF31" s="697"/>
      <c r="AG31" s="697"/>
      <c r="AH31" s="698"/>
      <c r="AI31" s="683">
        <v>5612200</v>
      </c>
      <c r="AJ31" s="684"/>
      <c r="AK31" s="684"/>
      <c r="AL31" s="685"/>
      <c r="AM31" s="191"/>
      <c r="AN31" s="192"/>
      <c r="AO31" s="192"/>
      <c r="AP31" s="193"/>
      <c r="AQ31" s="189"/>
      <c r="AR31" s="190"/>
    </row>
    <row r="32" spans="1:56" s="4" customFormat="1" ht="20.100000000000001" customHeight="1" x14ac:dyDescent="0.2">
      <c r="A32" s="690" t="s">
        <v>457</v>
      </c>
      <c r="B32" s="691"/>
      <c r="C32" s="692" t="s">
        <v>967</v>
      </c>
      <c r="D32" s="693"/>
      <c r="E32" s="693"/>
      <c r="F32" s="693"/>
      <c r="G32" s="693"/>
      <c r="H32" s="693"/>
      <c r="I32" s="693"/>
      <c r="J32" s="693"/>
      <c r="K32" s="693"/>
      <c r="L32" s="693"/>
      <c r="M32" s="693"/>
      <c r="N32" s="693"/>
      <c r="O32" s="693"/>
      <c r="P32" s="693"/>
      <c r="Q32" s="693"/>
      <c r="R32" s="693"/>
      <c r="S32" s="693"/>
      <c r="T32" s="693"/>
      <c r="U32" s="693"/>
      <c r="V32" s="693"/>
      <c r="W32" s="693"/>
      <c r="X32" s="693"/>
      <c r="Y32" s="693"/>
      <c r="Z32" s="693"/>
      <c r="AA32" s="693"/>
      <c r="AB32" s="711"/>
      <c r="AC32" s="352" t="s">
        <v>972</v>
      </c>
      <c r="AD32" s="353"/>
      <c r="AE32" s="703">
        <f>SUM(AE33:AH35)</f>
        <v>23350695</v>
      </c>
      <c r="AF32" s="704"/>
      <c r="AG32" s="704"/>
      <c r="AH32" s="705"/>
      <c r="AI32" s="703">
        <f>SUM(AI33:AL35)</f>
        <v>24363618</v>
      </c>
      <c r="AJ32" s="704"/>
      <c r="AK32" s="704"/>
      <c r="AL32" s="705"/>
      <c r="AM32" s="703">
        <v>16648810</v>
      </c>
      <c r="AN32" s="704"/>
      <c r="AO32" s="704"/>
      <c r="AP32" s="705"/>
      <c r="AQ32" s="494" t="s">
        <v>566</v>
      </c>
      <c r="AR32" s="495"/>
    </row>
    <row r="33" spans="1:56" s="4" customFormat="1" ht="20.100000000000001" customHeight="1" x14ac:dyDescent="0.2">
      <c r="A33" s="690" t="s">
        <v>457</v>
      </c>
      <c r="B33" s="691"/>
      <c r="C33" s="699" t="s">
        <v>968</v>
      </c>
      <c r="D33" s="700"/>
      <c r="E33" s="700"/>
      <c r="F33" s="700"/>
      <c r="G33" s="700"/>
      <c r="H33" s="700"/>
      <c r="I33" s="700"/>
      <c r="J33" s="700"/>
      <c r="K33" s="700"/>
      <c r="L33" s="700"/>
      <c r="M33" s="700"/>
      <c r="N33" s="700"/>
      <c r="O33" s="700"/>
      <c r="P33" s="700"/>
      <c r="Q33" s="700"/>
      <c r="R33" s="700"/>
      <c r="S33" s="700"/>
      <c r="T33" s="700"/>
      <c r="U33" s="700"/>
      <c r="V33" s="700"/>
      <c r="W33" s="700"/>
      <c r="X33" s="700"/>
      <c r="Y33" s="206"/>
      <c r="Z33" s="206"/>
      <c r="AA33" s="206"/>
      <c r="AB33" s="207"/>
      <c r="AC33" s="352"/>
      <c r="AD33" s="701"/>
      <c r="AE33" s="696">
        <v>12772419</v>
      </c>
      <c r="AF33" s="697"/>
      <c r="AG33" s="697"/>
      <c r="AH33" s="698"/>
      <c r="AI33" s="677">
        <v>24107460</v>
      </c>
      <c r="AJ33" s="678"/>
      <c r="AK33" s="678"/>
      <c r="AL33" s="679"/>
      <c r="AM33" s="210"/>
      <c r="AN33" s="211"/>
      <c r="AO33" s="211"/>
      <c r="AP33" s="212"/>
      <c r="AQ33" s="189"/>
      <c r="AR33" s="190"/>
    </row>
    <row r="34" spans="1:56" s="4" customFormat="1" ht="20.100000000000001" customHeight="1" x14ac:dyDescent="0.2">
      <c r="A34" s="690" t="s">
        <v>457</v>
      </c>
      <c r="B34" s="691"/>
      <c r="C34" s="699" t="s">
        <v>969</v>
      </c>
      <c r="D34" s="700"/>
      <c r="E34" s="700"/>
      <c r="F34" s="700"/>
      <c r="G34" s="700"/>
      <c r="H34" s="700"/>
      <c r="I34" s="700"/>
      <c r="J34" s="700"/>
      <c r="K34" s="700"/>
      <c r="L34" s="700"/>
      <c r="M34" s="700"/>
      <c r="N34" s="700"/>
      <c r="O34" s="700"/>
      <c r="P34" s="700"/>
      <c r="Q34" s="700"/>
      <c r="R34" s="700"/>
      <c r="S34" s="700"/>
      <c r="T34" s="700"/>
      <c r="U34" s="700"/>
      <c r="V34" s="700"/>
      <c r="W34" s="700"/>
      <c r="X34" s="700"/>
      <c r="Y34" s="206"/>
      <c r="Z34" s="206"/>
      <c r="AA34" s="206"/>
      <c r="AB34" s="207"/>
      <c r="AC34" s="352"/>
      <c r="AD34" s="701"/>
      <c r="AE34" s="696">
        <v>10319724</v>
      </c>
      <c r="AF34" s="697"/>
      <c r="AG34" s="697"/>
      <c r="AH34" s="698"/>
      <c r="AI34" s="680"/>
      <c r="AJ34" s="681"/>
      <c r="AK34" s="681"/>
      <c r="AL34" s="682"/>
      <c r="AM34" s="210"/>
      <c r="AN34" s="211"/>
      <c r="AO34" s="211"/>
      <c r="AP34" s="212"/>
      <c r="AQ34" s="189"/>
      <c r="AR34" s="190"/>
    </row>
    <row r="35" spans="1:56" s="4" customFormat="1" ht="20.100000000000001" customHeight="1" x14ac:dyDescent="0.2">
      <c r="A35" s="690" t="s">
        <v>457</v>
      </c>
      <c r="B35" s="691"/>
      <c r="C35" s="699" t="s">
        <v>970</v>
      </c>
      <c r="D35" s="700"/>
      <c r="E35" s="700"/>
      <c r="F35" s="700"/>
      <c r="G35" s="700"/>
      <c r="H35" s="700"/>
      <c r="I35" s="700"/>
      <c r="J35" s="700"/>
      <c r="K35" s="700"/>
      <c r="L35" s="700"/>
      <c r="M35" s="700"/>
      <c r="N35" s="700"/>
      <c r="O35" s="700"/>
      <c r="P35" s="700"/>
      <c r="Q35" s="700"/>
      <c r="R35" s="700"/>
      <c r="S35" s="700"/>
      <c r="T35" s="700"/>
      <c r="U35" s="700"/>
      <c r="V35" s="700"/>
      <c r="W35" s="700"/>
      <c r="X35" s="700"/>
      <c r="Y35" s="700"/>
      <c r="Z35" s="700"/>
      <c r="AA35" s="700"/>
      <c r="AB35" s="707"/>
      <c r="AC35" s="694" t="s">
        <v>457</v>
      </c>
      <c r="AD35" s="695"/>
      <c r="AE35" s="696">
        <v>258552</v>
      </c>
      <c r="AF35" s="697"/>
      <c r="AG35" s="697"/>
      <c r="AH35" s="698"/>
      <c r="AI35" s="683">
        <v>256158</v>
      </c>
      <c r="AJ35" s="684"/>
      <c r="AK35" s="684"/>
      <c r="AL35" s="685"/>
      <c r="AM35" s="683"/>
      <c r="AN35" s="684"/>
      <c r="AO35" s="684"/>
      <c r="AP35" s="685"/>
      <c r="AQ35" s="189"/>
      <c r="AR35" s="190"/>
    </row>
    <row r="36" spans="1:56" ht="20.100000000000001" customHeight="1" x14ac:dyDescent="0.2">
      <c r="A36" s="320" t="s">
        <v>3</v>
      </c>
      <c r="B36" s="321"/>
      <c r="C36" s="341" t="s">
        <v>247</v>
      </c>
      <c r="D36" s="342"/>
      <c r="E36" s="342"/>
      <c r="F36" s="342"/>
      <c r="G36" s="342"/>
      <c r="H36" s="342"/>
      <c r="I36" s="342"/>
      <c r="J36" s="342"/>
      <c r="K36" s="342"/>
      <c r="L36" s="342"/>
      <c r="M36" s="342"/>
      <c r="N36" s="342"/>
      <c r="O36" s="342"/>
      <c r="P36" s="342"/>
      <c r="Q36" s="342"/>
      <c r="R36" s="342"/>
      <c r="S36" s="342"/>
      <c r="T36" s="342"/>
      <c r="U36" s="342"/>
      <c r="V36" s="342"/>
      <c r="W36" s="342"/>
      <c r="X36" s="342"/>
      <c r="Y36" s="342"/>
      <c r="Z36" s="342"/>
      <c r="AA36" s="342"/>
      <c r="AB36" s="343"/>
      <c r="AC36" s="352" t="s">
        <v>248</v>
      </c>
      <c r="AD36" s="353"/>
      <c r="AE36" s="703">
        <f>SUM(AE37:AH38)</f>
        <v>3264737</v>
      </c>
      <c r="AF36" s="704"/>
      <c r="AG36" s="704"/>
      <c r="AH36" s="705"/>
      <c r="AI36" s="703">
        <v>3285044</v>
      </c>
      <c r="AJ36" s="704"/>
      <c r="AK36" s="704"/>
      <c r="AL36" s="705"/>
      <c r="AM36" s="703">
        <v>2666102</v>
      </c>
      <c r="AN36" s="704"/>
      <c r="AO36" s="704"/>
      <c r="AP36" s="705"/>
      <c r="AQ36" s="339">
        <f>IF(AI36&gt;0,AM36/AI36,"n.é.")</f>
        <v>0.81158791176008604</v>
      </c>
      <c r="AR36" s="340"/>
    </row>
    <row r="37" spans="1:56" ht="20.100000000000001" customHeight="1" x14ac:dyDescent="0.2">
      <c r="A37" s="690" t="s">
        <v>457</v>
      </c>
      <c r="B37" s="691"/>
      <c r="C37" s="699" t="s">
        <v>973</v>
      </c>
      <c r="D37" s="700"/>
      <c r="E37" s="700"/>
      <c r="F37" s="700"/>
      <c r="G37" s="700"/>
      <c r="H37" s="700"/>
      <c r="I37" s="700"/>
      <c r="J37" s="700"/>
      <c r="K37" s="700"/>
      <c r="L37" s="700"/>
      <c r="M37" s="700"/>
      <c r="N37" s="700"/>
      <c r="O37" s="700"/>
      <c r="P37" s="700"/>
      <c r="Q37" s="700"/>
      <c r="R37" s="700"/>
      <c r="S37" s="700"/>
      <c r="T37" s="700"/>
      <c r="U37" s="700"/>
      <c r="V37" s="700"/>
      <c r="W37" s="700"/>
      <c r="X37" s="700"/>
      <c r="Y37" s="700"/>
      <c r="Z37" s="700"/>
      <c r="AA37" s="700"/>
      <c r="AB37" s="707"/>
      <c r="AC37" s="694" t="s">
        <v>457</v>
      </c>
      <c r="AD37" s="695"/>
      <c r="AE37" s="736">
        <v>2629044</v>
      </c>
      <c r="AF37" s="737"/>
      <c r="AG37" s="737"/>
      <c r="AH37" s="738"/>
      <c r="AI37" s="736">
        <v>3285044</v>
      </c>
      <c r="AJ37" s="737"/>
      <c r="AK37" s="737"/>
      <c r="AL37" s="738"/>
      <c r="AM37" s="736"/>
      <c r="AN37" s="737"/>
      <c r="AO37" s="737"/>
      <c r="AP37" s="738"/>
      <c r="AQ37" s="197"/>
      <c r="AR37" s="198"/>
    </row>
    <row r="38" spans="1:56" s="4" customFormat="1" ht="20.100000000000001" customHeight="1" x14ac:dyDescent="0.2">
      <c r="A38" s="690" t="s">
        <v>457</v>
      </c>
      <c r="B38" s="691"/>
      <c r="C38" s="699" t="s">
        <v>974</v>
      </c>
      <c r="D38" s="700"/>
      <c r="E38" s="700"/>
      <c r="F38" s="700"/>
      <c r="G38" s="700"/>
      <c r="H38" s="700"/>
      <c r="I38" s="700"/>
      <c r="J38" s="700"/>
      <c r="K38" s="700"/>
      <c r="L38" s="700"/>
      <c r="M38" s="700"/>
      <c r="N38" s="700"/>
      <c r="O38" s="700"/>
      <c r="P38" s="700"/>
      <c r="Q38" s="700"/>
      <c r="R38" s="700"/>
      <c r="S38" s="700"/>
      <c r="T38" s="700"/>
      <c r="U38" s="700"/>
      <c r="V38" s="700"/>
      <c r="W38" s="700"/>
      <c r="X38" s="700"/>
      <c r="Y38" s="700"/>
      <c r="Z38" s="700"/>
      <c r="AA38" s="700"/>
      <c r="AB38" s="707"/>
      <c r="AC38" s="694" t="s">
        <v>457</v>
      </c>
      <c r="AD38" s="695"/>
      <c r="AE38" s="696">
        <v>635693</v>
      </c>
      <c r="AF38" s="697"/>
      <c r="AG38" s="697"/>
      <c r="AH38" s="698"/>
      <c r="AI38" s="696"/>
      <c r="AJ38" s="697"/>
      <c r="AK38" s="697"/>
      <c r="AL38" s="698"/>
      <c r="AM38" s="683"/>
      <c r="AN38" s="684"/>
      <c r="AO38" s="684"/>
      <c r="AP38" s="685"/>
      <c r="AQ38" s="494" t="s">
        <v>566</v>
      </c>
      <c r="AR38" s="495"/>
      <c r="BD38" s="186"/>
    </row>
    <row r="39" spans="1:56" ht="20.100000000000001" customHeight="1" x14ac:dyDescent="0.2">
      <c r="A39" s="320" t="s">
        <v>4</v>
      </c>
      <c r="B39" s="321"/>
      <c r="C39" s="341" t="s">
        <v>567</v>
      </c>
      <c r="D39" s="342"/>
      <c r="E39" s="342"/>
      <c r="F39" s="342"/>
      <c r="G39" s="342"/>
      <c r="H39" s="342"/>
      <c r="I39" s="342"/>
      <c r="J39" s="342"/>
      <c r="K39" s="342"/>
      <c r="L39" s="342"/>
      <c r="M39" s="342"/>
      <c r="N39" s="342"/>
      <c r="O39" s="342"/>
      <c r="P39" s="342"/>
      <c r="Q39" s="342"/>
      <c r="R39" s="342"/>
      <c r="S39" s="342"/>
      <c r="T39" s="342"/>
      <c r="U39" s="342"/>
      <c r="V39" s="342"/>
      <c r="W39" s="342"/>
      <c r="X39" s="342"/>
      <c r="Y39" s="342"/>
      <c r="Z39" s="342"/>
      <c r="AA39" s="342"/>
      <c r="AB39" s="343"/>
      <c r="AC39" s="352" t="s">
        <v>249</v>
      </c>
      <c r="AD39" s="353"/>
      <c r="AE39" s="703">
        <v>0</v>
      </c>
      <c r="AF39" s="704"/>
      <c r="AG39" s="704"/>
      <c r="AH39" s="705"/>
      <c r="AI39" s="703">
        <v>1226820</v>
      </c>
      <c r="AJ39" s="704"/>
      <c r="AK39" s="704"/>
      <c r="AL39" s="705"/>
      <c r="AM39" s="703">
        <v>1226820</v>
      </c>
      <c r="AN39" s="704"/>
      <c r="AO39" s="704"/>
      <c r="AP39" s="705"/>
      <c r="AQ39" s="339">
        <f t="shared" ref="AQ39:AQ48" si="0">IF(AI39&gt;0,AM39/AI39,"n.é.")</f>
        <v>1</v>
      </c>
      <c r="AR39" s="340"/>
    </row>
    <row r="40" spans="1:56" ht="20.100000000000001" customHeight="1" x14ac:dyDescent="0.2">
      <c r="A40" s="320" t="s">
        <v>5</v>
      </c>
      <c r="B40" s="321"/>
      <c r="C40" s="341" t="s">
        <v>568</v>
      </c>
      <c r="D40" s="342"/>
      <c r="E40" s="342"/>
      <c r="F40" s="342"/>
      <c r="G40" s="342"/>
      <c r="H40" s="342"/>
      <c r="I40" s="342"/>
      <c r="J40" s="342"/>
      <c r="K40" s="342"/>
      <c r="L40" s="342"/>
      <c r="M40" s="342"/>
      <c r="N40" s="342"/>
      <c r="O40" s="342"/>
      <c r="P40" s="342"/>
      <c r="Q40" s="342"/>
      <c r="R40" s="342"/>
      <c r="S40" s="342"/>
      <c r="T40" s="342"/>
      <c r="U40" s="342"/>
      <c r="V40" s="342"/>
      <c r="W40" s="342"/>
      <c r="X40" s="342"/>
      <c r="Y40" s="342"/>
      <c r="Z40" s="342"/>
      <c r="AA40" s="342"/>
      <c r="AB40" s="343"/>
      <c r="AC40" s="352" t="s">
        <v>250</v>
      </c>
      <c r="AD40" s="353"/>
      <c r="AE40" s="716">
        <v>0</v>
      </c>
      <c r="AF40" s="717"/>
      <c r="AG40" s="717"/>
      <c r="AH40" s="718"/>
      <c r="AI40" s="703">
        <v>1497311</v>
      </c>
      <c r="AJ40" s="704"/>
      <c r="AK40" s="704"/>
      <c r="AL40" s="705"/>
      <c r="AM40" s="703">
        <v>1497311</v>
      </c>
      <c r="AN40" s="704"/>
      <c r="AO40" s="704"/>
      <c r="AP40" s="705"/>
      <c r="AQ40" s="339">
        <f t="shared" si="0"/>
        <v>1</v>
      </c>
      <c r="AR40" s="340"/>
    </row>
    <row r="41" spans="1:56" s="2" customFormat="1" ht="20.100000000000001" customHeight="1" x14ac:dyDescent="0.2">
      <c r="A41" s="347" t="s">
        <v>6</v>
      </c>
      <c r="B41" s="348"/>
      <c r="C41" s="349" t="s">
        <v>251</v>
      </c>
      <c r="D41" s="350"/>
      <c r="E41" s="350"/>
      <c r="F41" s="350"/>
      <c r="G41" s="350"/>
      <c r="H41" s="350"/>
      <c r="I41" s="350"/>
      <c r="J41" s="350"/>
      <c r="K41" s="350"/>
      <c r="L41" s="350"/>
      <c r="M41" s="350"/>
      <c r="N41" s="350"/>
      <c r="O41" s="350"/>
      <c r="P41" s="350"/>
      <c r="Q41" s="350"/>
      <c r="R41" s="350"/>
      <c r="S41" s="350"/>
      <c r="T41" s="350"/>
      <c r="U41" s="350"/>
      <c r="V41" s="350"/>
      <c r="W41" s="350"/>
      <c r="X41" s="350"/>
      <c r="Y41" s="350"/>
      <c r="Z41" s="350"/>
      <c r="AA41" s="350"/>
      <c r="AB41" s="351"/>
      <c r="AC41" s="352" t="s">
        <v>252</v>
      </c>
      <c r="AD41" s="353"/>
      <c r="AE41" s="367">
        <f>SUM(AE8,AE18,AE24,AE32,AE36,AE39)</f>
        <v>111564680</v>
      </c>
      <c r="AF41" s="368"/>
      <c r="AG41" s="368"/>
      <c r="AH41" s="369"/>
      <c r="AI41" s="367">
        <f>SUM(AI8,AI18,AI24,AI32,AI36,AI40,AI39)</f>
        <v>122651658</v>
      </c>
      <c r="AJ41" s="368"/>
      <c r="AK41" s="368"/>
      <c r="AL41" s="369"/>
      <c r="AM41" s="367">
        <f>SUM(AM8,AM18,AM24,AM32,AM36,AM39,AM40)</f>
        <v>85464869</v>
      </c>
      <c r="AN41" s="368"/>
      <c r="AO41" s="368"/>
      <c r="AP41" s="369"/>
      <c r="AQ41" s="357">
        <f t="shared" si="0"/>
        <v>0.69680973248645361</v>
      </c>
      <c r="AR41" s="358"/>
      <c r="AT41" s="174">
        <f>SUM(AM8:AP37,AM40)</f>
        <v>84238049</v>
      </c>
    </row>
    <row r="42" spans="1:56" ht="20.100000000000001" customHeight="1" x14ac:dyDescent="0.2">
      <c r="A42" s="320" t="s">
        <v>7</v>
      </c>
      <c r="B42" s="321"/>
      <c r="C42" s="341" t="s">
        <v>253</v>
      </c>
      <c r="D42" s="342"/>
      <c r="E42" s="342"/>
      <c r="F42" s="342"/>
      <c r="G42" s="342"/>
      <c r="H42" s="342"/>
      <c r="I42" s="342"/>
      <c r="J42" s="342"/>
      <c r="K42" s="342"/>
      <c r="L42" s="342"/>
      <c r="M42" s="342"/>
      <c r="N42" s="342"/>
      <c r="O42" s="342"/>
      <c r="P42" s="342"/>
      <c r="Q42" s="342"/>
      <c r="R42" s="342"/>
      <c r="S42" s="342"/>
      <c r="T42" s="342"/>
      <c r="U42" s="342"/>
      <c r="V42" s="342"/>
      <c r="W42" s="342"/>
      <c r="X42" s="342"/>
      <c r="Y42" s="342"/>
      <c r="Z42" s="342"/>
      <c r="AA42" s="342"/>
      <c r="AB42" s="343"/>
      <c r="AC42" s="325" t="s">
        <v>254</v>
      </c>
      <c r="AD42" s="326"/>
      <c r="AE42" s="344">
        <v>0</v>
      </c>
      <c r="AF42" s="345"/>
      <c r="AG42" s="345"/>
      <c r="AH42" s="346"/>
      <c r="AI42" s="344">
        <v>0</v>
      </c>
      <c r="AJ42" s="345"/>
      <c r="AK42" s="345"/>
      <c r="AL42" s="346"/>
      <c r="AM42" s="344">
        <v>0</v>
      </c>
      <c r="AN42" s="345"/>
      <c r="AO42" s="345"/>
      <c r="AP42" s="346"/>
      <c r="AQ42" s="339" t="str">
        <f t="shared" si="0"/>
        <v>n.é.</v>
      </c>
      <c r="AR42" s="340"/>
    </row>
    <row r="43" spans="1:56" ht="31.5" customHeight="1" x14ac:dyDescent="0.2">
      <c r="A43" s="320" t="s">
        <v>8</v>
      </c>
      <c r="B43" s="321"/>
      <c r="C43" s="341" t="s">
        <v>426</v>
      </c>
      <c r="D43" s="342"/>
      <c r="E43" s="342"/>
      <c r="F43" s="342"/>
      <c r="G43" s="342"/>
      <c r="H43" s="342"/>
      <c r="I43" s="342"/>
      <c r="J43" s="342"/>
      <c r="K43" s="342"/>
      <c r="L43" s="342"/>
      <c r="M43" s="342"/>
      <c r="N43" s="342"/>
      <c r="O43" s="342"/>
      <c r="P43" s="342"/>
      <c r="Q43" s="342"/>
      <c r="R43" s="342"/>
      <c r="S43" s="342"/>
      <c r="T43" s="342"/>
      <c r="U43" s="342"/>
      <c r="V43" s="342"/>
      <c r="W43" s="342"/>
      <c r="X43" s="342"/>
      <c r="Y43" s="342"/>
      <c r="Z43" s="342"/>
      <c r="AA43" s="342"/>
      <c r="AB43" s="343"/>
      <c r="AC43" s="325" t="s">
        <v>255</v>
      </c>
      <c r="AD43" s="326"/>
      <c r="AE43" s="344">
        <v>0</v>
      </c>
      <c r="AF43" s="345"/>
      <c r="AG43" s="345"/>
      <c r="AH43" s="346"/>
      <c r="AI43" s="344">
        <v>0</v>
      </c>
      <c r="AJ43" s="345"/>
      <c r="AK43" s="345"/>
      <c r="AL43" s="346"/>
      <c r="AM43" s="344">
        <v>0</v>
      </c>
      <c r="AN43" s="345"/>
      <c r="AO43" s="345"/>
      <c r="AP43" s="346"/>
      <c r="AQ43" s="339" t="str">
        <f t="shared" si="0"/>
        <v>n.é.</v>
      </c>
      <c r="AR43" s="340"/>
    </row>
    <row r="44" spans="1:56" ht="27.75" customHeight="1" x14ac:dyDescent="0.2">
      <c r="A44" s="320" t="s">
        <v>9</v>
      </c>
      <c r="B44" s="321"/>
      <c r="C44" s="341" t="s">
        <v>427</v>
      </c>
      <c r="D44" s="342"/>
      <c r="E44" s="342"/>
      <c r="F44" s="342"/>
      <c r="G44" s="342"/>
      <c r="H44" s="342"/>
      <c r="I44" s="342"/>
      <c r="J44" s="342"/>
      <c r="K44" s="342"/>
      <c r="L44" s="342"/>
      <c r="M44" s="342"/>
      <c r="N44" s="342"/>
      <c r="O44" s="342"/>
      <c r="P44" s="342"/>
      <c r="Q44" s="342"/>
      <c r="R44" s="342"/>
      <c r="S44" s="342"/>
      <c r="T44" s="342"/>
      <c r="U44" s="342"/>
      <c r="V44" s="342"/>
      <c r="W44" s="342"/>
      <c r="X44" s="342"/>
      <c r="Y44" s="342"/>
      <c r="Z44" s="342"/>
      <c r="AA44" s="342"/>
      <c r="AB44" s="343"/>
      <c r="AC44" s="325" t="s">
        <v>256</v>
      </c>
      <c r="AD44" s="326"/>
      <c r="AE44" s="344">
        <v>0</v>
      </c>
      <c r="AF44" s="345"/>
      <c r="AG44" s="345"/>
      <c r="AH44" s="346"/>
      <c r="AI44" s="344">
        <v>0</v>
      </c>
      <c r="AJ44" s="345"/>
      <c r="AK44" s="345"/>
      <c r="AL44" s="346"/>
      <c r="AM44" s="344">
        <v>0</v>
      </c>
      <c r="AN44" s="345"/>
      <c r="AO44" s="345"/>
      <c r="AP44" s="346"/>
      <c r="AQ44" s="339" t="str">
        <f t="shared" si="0"/>
        <v>n.é.</v>
      </c>
      <c r="AR44" s="340"/>
    </row>
    <row r="45" spans="1:56" ht="36" customHeight="1" x14ac:dyDescent="0.2">
      <c r="A45" s="320" t="s">
        <v>10</v>
      </c>
      <c r="B45" s="321"/>
      <c r="C45" s="341" t="s">
        <v>428</v>
      </c>
      <c r="D45" s="342"/>
      <c r="E45" s="342"/>
      <c r="F45" s="342"/>
      <c r="G45" s="342"/>
      <c r="H45" s="342"/>
      <c r="I45" s="342"/>
      <c r="J45" s="342"/>
      <c r="K45" s="342"/>
      <c r="L45" s="342"/>
      <c r="M45" s="342"/>
      <c r="N45" s="342"/>
      <c r="O45" s="342"/>
      <c r="P45" s="342"/>
      <c r="Q45" s="342"/>
      <c r="R45" s="342"/>
      <c r="S45" s="342"/>
      <c r="T45" s="342"/>
      <c r="U45" s="342"/>
      <c r="V45" s="342"/>
      <c r="W45" s="342"/>
      <c r="X45" s="342"/>
      <c r="Y45" s="342"/>
      <c r="Z45" s="342"/>
      <c r="AA45" s="342"/>
      <c r="AB45" s="343"/>
      <c r="AC45" s="325" t="s">
        <v>257</v>
      </c>
      <c r="AD45" s="326"/>
      <c r="AE45" s="344">
        <v>0</v>
      </c>
      <c r="AF45" s="345"/>
      <c r="AG45" s="345"/>
      <c r="AH45" s="346"/>
      <c r="AI45" s="344">
        <v>0</v>
      </c>
      <c r="AJ45" s="345"/>
      <c r="AK45" s="345"/>
      <c r="AL45" s="346"/>
      <c r="AM45" s="344">
        <v>0</v>
      </c>
      <c r="AN45" s="345"/>
      <c r="AO45" s="345"/>
      <c r="AP45" s="346"/>
      <c r="AQ45" s="339" t="str">
        <f t="shared" si="0"/>
        <v>n.é.</v>
      </c>
      <c r="AR45" s="340"/>
    </row>
    <row r="46" spans="1:56" ht="20.100000000000001" customHeight="1" x14ac:dyDescent="0.2">
      <c r="A46" s="320" t="s">
        <v>11</v>
      </c>
      <c r="B46" s="321"/>
      <c r="C46" s="341" t="s">
        <v>258</v>
      </c>
      <c r="D46" s="342"/>
      <c r="E46" s="342"/>
      <c r="F46" s="342"/>
      <c r="G46" s="342"/>
      <c r="H46" s="342"/>
      <c r="I46" s="342"/>
      <c r="J46" s="342"/>
      <c r="K46" s="342"/>
      <c r="L46" s="342"/>
      <c r="M46" s="342"/>
      <c r="N46" s="342"/>
      <c r="O46" s="342"/>
      <c r="P46" s="342"/>
      <c r="Q46" s="342"/>
      <c r="R46" s="342"/>
      <c r="S46" s="342"/>
      <c r="T46" s="342"/>
      <c r="U46" s="342"/>
      <c r="V46" s="342"/>
      <c r="W46" s="342"/>
      <c r="X46" s="342"/>
      <c r="Y46" s="342"/>
      <c r="Z46" s="342"/>
      <c r="AA46" s="342"/>
      <c r="AB46" s="343"/>
      <c r="AC46" s="352" t="s">
        <v>259</v>
      </c>
      <c r="AD46" s="353"/>
      <c r="AE46" s="719">
        <v>11269608</v>
      </c>
      <c r="AF46" s="720"/>
      <c r="AG46" s="720"/>
      <c r="AH46" s="721"/>
      <c r="AI46" s="719">
        <v>8220928</v>
      </c>
      <c r="AJ46" s="720"/>
      <c r="AK46" s="720"/>
      <c r="AL46" s="721"/>
      <c r="AM46" s="719">
        <v>8074769</v>
      </c>
      <c r="AN46" s="720"/>
      <c r="AO46" s="720"/>
      <c r="AP46" s="721"/>
      <c r="AQ46" s="339">
        <f t="shared" si="0"/>
        <v>0.98222110691153119</v>
      </c>
      <c r="AR46" s="340"/>
      <c r="BD46" s="63"/>
    </row>
    <row r="47" spans="1:56" s="2" customFormat="1" ht="34.5" customHeight="1" x14ac:dyDescent="0.2">
      <c r="A47" s="347" t="s">
        <v>12</v>
      </c>
      <c r="B47" s="348"/>
      <c r="C47" s="349" t="s">
        <v>260</v>
      </c>
      <c r="D47" s="350"/>
      <c r="E47" s="350"/>
      <c r="F47" s="350"/>
      <c r="G47" s="350"/>
      <c r="H47" s="350"/>
      <c r="I47" s="350"/>
      <c r="J47" s="350"/>
      <c r="K47" s="350"/>
      <c r="L47" s="350"/>
      <c r="M47" s="350"/>
      <c r="N47" s="350"/>
      <c r="O47" s="350"/>
      <c r="P47" s="350"/>
      <c r="Q47" s="350"/>
      <c r="R47" s="350"/>
      <c r="S47" s="350"/>
      <c r="T47" s="350"/>
      <c r="U47" s="350"/>
      <c r="V47" s="350"/>
      <c r="W47" s="350"/>
      <c r="X47" s="350"/>
      <c r="Y47" s="350"/>
      <c r="Z47" s="350"/>
      <c r="AA47" s="350"/>
      <c r="AB47" s="351"/>
      <c r="AC47" s="722" t="s">
        <v>261</v>
      </c>
      <c r="AD47" s="723"/>
      <c r="AE47" s="361">
        <f>SUM(AE41:AH46)</f>
        <v>122834288</v>
      </c>
      <c r="AF47" s="362"/>
      <c r="AG47" s="362"/>
      <c r="AH47" s="363"/>
      <c r="AI47" s="361">
        <f>SUM(AI41,AI42:AL46)</f>
        <v>130872586</v>
      </c>
      <c r="AJ47" s="362"/>
      <c r="AK47" s="362"/>
      <c r="AL47" s="363"/>
      <c r="AM47" s="361">
        <f>SUM(AM41,AM46)</f>
        <v>93539638</v>
      </c>
      <c r="AN47" s="362"/>
      <c r="AO47" s="362"/>
      <c r="AP47" s="363"/>
      <c r="AQ47" s="357">
        <f t="shared" si="0"/>
        <v>0.71473821110251468</v>
      </c>
      <c r="AR47" s="358"/>
      <c r="AV47" s="174"/>
    </row>
    <row r="48" spans="1:56" ht="20.100000000000001" customHeight="1" x14ac:dyDescent="0.2">
      <c r="A48" s="320" t="s">
        <v>13</v>
      </c>
      <c r="B48" s="321"/>
      <c r="C48" s="341" t="s">
        <v>262</v>
      </c>
      <c r="D48" s="342"/>
      <c r="E48" s="342"/>
      <c r="F48" s="342"/>
      <c r="G48" s="342"/>
      <c r="H48" s="342"/>
      <c r="I48" s="342"/>
      <c r="J48" s="342"/>
      <c r="K48" s="342"/>
      <c r="L48" s="342"/>
      <c r="M48" s="342"/>
      <c r="N48" s="342"/>
      <c r="O48" s="342"/>
      <c r="P48" s="342"/>
      <c r="Q48" s="342"/>
      <c r="R48" s="342"/>
      <c r="S48" s="342"/>
      <c r="T48" s="342"/>
      <c r="U48" s="342"/>
      <c r="V48" s="342"/>
      <c r="W48" s="342"/>
      <c r="X48" s="342"/>
      <c r="Y48" s="342"/>
      <c r="Z48" s="342"/>
      <c r="AA48" s="342"/>
      <c r="AB48" s="343"/>
      <c r="AC48" s="325" t="s">
        <v>263</v>
      </c>
      <c r="AD48" s="326"/>
      <c r="AE48" s="344">
        <v>0</v>
      </c>
      <c r="AF48" s="345"/>
      <c r="AG48" s="345"/>
      <c r="AH48" s="346"/>
      <c r="AI48" s="344">
        <v>0</v>
      </c>
      <c r="AJ48" s="345"/>
      <c r="AK48" s="345"/>
      <c r="AL48" s="346"/>
      <c r="AM48" s="727">
        <v>0</v>
      </c>
      <c r="AN48" s="728"/>
      <c r="AO48" s="728"/>
      <c r="AP48" s="729"/>
      <c r="AQ48" s="339" t="str">
        <f t="shared" si="0"/>
        <v>n.é.</v>
      </c>
      <c r="AR48" s="340"/>
    </row>
    <row r="49" spans="1:44" s="4" customFormat="1" ht="20.100000000000001" customHeight="1" x14ac:dyDescent="0.2">
      <c r="A49" s="690" t="s">
        <v>457</v>
      </c>
      <c r="B49" s="691"/>
      <c r="C49" s="699" t="s">
        <v>462</v>
      </c>
      <c r="D49" s="700"/>
      <c r="E49" s="700"/>
      <c r="F49" s="700"/>
      <c r="G49" s="700"/>
      <c r="H49" s="700"/>
      <c r="I49" s="700"/>
      <c r="J49" s="700"/>
      <c r="K49" s="700"/>
      <c r="L49" s="700"/>
      <c r="M49" s="700"/>
      <c r="N49" s="700"/>
      <c r="O49" s="700"/>
      <c r="P49" s="700"/>
      <c r="Q49" s="700"/>
      <c r="R49" s="700"/>
      <c r="S49" s="700"/>
      <c r="T49" s="700"/>
      <c r="U49" s="700"/>
      <c r="V49" s="700"/>
      <c r="W49" s="700"/>
      <c r="X49" s="700"/>
      <c r="Y49" s="700"/>
      <c r="Z49" s="700"/>
      <c r="AA49" s="700"/>
      <c r="AB49" s="707"/>
      <c r="AC49" s="694" t="s">
        <v>457</v>
      </c>
      <c r="AD49" s="695"/>
      <c r="AE49" s="696">
        <v>0</v>
      </c>
      <c r="AF49" s="697"/>
      <c r="AG49" s="697"/>
      <c r="AH49" s="698"/>
      <c r="AI49" s="696">
        <v>0</v>
      </c>
      <c r="AJ49" s="697"/>
      <c r="AK49" s="697"/>
      <c r="AL49" s="698"/>
      <c r="AM49" s="724">
        <v>0</v>
      </c>
      <c r="AN49" s="725"/>
      <c r="AO49" s="725"/>
      <c r="AP49" s="726"/>
      <c r="AQ49" s="494" t="s">
        <v>566</v>
      </c>
      <c r="AR49" s="495"/>
    </row>
    <row r="50" spans="1:44" ht="28.5" customHeight="1" x14ac:dyDescent="0.2">
      <c r="A50" s="320" t="s">
        <v>14</v>
      </c>
      <c r="B50" s="321"/>
      <c r="C50" s="341" t="s">
        <v>429</v>
      </c>
      <c r="D50" s="342"/>
      <c r="E50" s="342"/>
      <c r="F50" s="342"/>
      <c r="G50" s="342"/>
      <c r="H50" s="342"/>
      <c r="I50" s="342"/>
      <c r="J50" s="342"/>
      <c r="K50" s="342"/>
      <c r="L50" s="342"/>
      <c r="M50" s="342"/>
      <c r="N50" s="342"/>
      <c r="O50" s="342"/>
      <c r="P50" s="342"/>
      <c r="Q50" s="342"/>
      <c r="R50" s="342"/>
      <c r="S50" s="342"/>
      <c r="T50" s="342"/>
      <c r="U50" s="342"/>
      <c r="V50" s="342"/>
      <c r="W50" s="342"/>
      <c r="X50" s="342"/>
      <c r="Y50" s="342"/>
      <c r="Z50" s="342"/>
      <c r="AA50" s="342"/>
      <c r="AB50" s="343"/>
      <c r="AC50" s="325" t="s">
        <v>264</v>
      </c>
      <c r="AD50" s="326"/>
      <c r="AE50" s="344">
        <v>0</v>
      </c>
      <c r="AF50" s="345"/>
      <c r="AG50" s="345"/>
      <c r="AH50" s="346"/>
      <c r="AI50" s="344">
        <v>0</v>
      </c>
      <c r="AJ50" s="345"/>
      <c r="AK50" s="345"/>
      <c r="AL50" s="346"/>
      <c r="AM50" s="730">
        <v>0</v>
      </c>
      <c r="AN50" s="731"/>
      <c r="AO50" s="731"/>
      <c r="AP50" s="732"/>
      <c r="AQ50" s="339" t="str">
        <f t="shared" ref="AQ50:AQ60" si="1">IF(AI50&gt;0,AM50/AI50,"n.é.")</f>
        <v>n.é.</v>
      </c>
      <c r="AR50" s="340"/>
    </row>
    <row r="51" spans="1:44" ht="27" customHeight="1" x14ac:dyDescent="0.2">
      <c r="A51" s="320" t="s">
        <v>15</v>
      </c>
      <c r="B51" s="321"/>
      <c r="C51" s="341" t="s">
        <v>430</v>
      </c>
      <c r="D51" s="342"/>
      <c r="E51" s="342"/>
      <c r="F51" s="342"/>
      <c r="G51" s="342"/>
      <c r="H51" s="342"/>
      <c r="I51" s="342"/>
      <c r="J51" s="342"/>
      <c r="K51" s="342"/>
      <c r="L51" s="342"/>
      <c r="M51" s="342"/>
      <c r="N51" s="342"/>
      <c r="O51" s="342"/>
      <c r="P51" s="342"/>
      <c r="Q51" s="342"/>
      <c r="R51" s="342"/>
      <c r="S51" s="342"/>
      <c r="T51" s="342"/>
      <c r="U51" s="342"/>
      <c r="V51" s="342"/>
      <c r="W51" s="342"/>
      <c r="X51" s="342"/>
      <c r="Y51" s="342"/>
      <c r="Z51" s="342"/>
      <c r="AA51" s="342"/>
      <c r="AB51" s="343"/>
      <c r="AC51" s="325" t="s">
        <v>265</v>
      </c>
      <c r="AD51" s="326"/>
      <c r="AE51" s="344">
        <v>0</v>
      </c>
      <c r="AF51" s="345"/>
      <c r="AG51" s="345"/>
      <c r="AH51" s="346"/>
      <c r="AI51" s="344">
        <v>0</v>
      </c>
      <c r="AJ51" s="345"/>
      <c r="AK51" s="345"/>
      <c r="AL51" s="346"/>
      <c r="AM51" s="730">
        <v>0</v>
      </c>
      <c r="AN51" s="731"/>
      <c r="AO51" s="731"/>
      <c r="AP51" s="732"/>
      <c r="AQ51" s="339" t="str">
        <f t="shared" si="1"/>
        <v>n.é.</v>
      </c>
      <c r="AR51" s="340"/>
    </row>
    <row r="52" spans="1:44" ht="28.5" customHeight="1" x14ac:dyDescent="0.2">
      <c r="A52" s="320" t="s">
        <v>53</v>
      </c>
      <c r="B52" s="321"/>
      <c r="C52" s="341" t="s">
        <v>431</v>
      </c>
      <c r="D52" s="342"/>
      <c r="E52" s="342"/>
      <c r="F52" s="342"/>
      <c r="G52" s="342"/>
      <c r="H52" s="342"/>
      <c r="I52" s="342"/>
      <c r="J52" s="342"/>
      <c r="K52" s="342"/>
      <c r="L52" s="342"/>
      <c r="M52" s="342"/>
      <c r="N52" s="342"/>
      <c r="O52" s="342"/>
      <c r="P52" s="342"/>
      <c r="Q52" s="342"/>
      <c r="R52" s="342"/>
      <c r="S52" s="342"/>
      <c r="T52" s="342"/>
      <c r="U52" s="342"/>
      <c r="V52" s="342"/>
      <c r="W52" s="342"/>
      <c r="X52" s="342"/>
      <c r="Y52" s="342"/>
      <c r="Z52" s="342"/>
      <c r="AA52" s="342"/>
      <c r="AB52" s="343"/>
      <c r="AC52" s="325" t="s">
        <v>266</v>
      </c>
      <c r="AD52" s="326"/>
      <c r="AE52" s="344">
        <v>0</v>
      </c>
      <c r="AF52" s="345"/>
      <c r="AG52" s="345"/>
      <c r="AH52" s="346"/>
      <c r="AI52" s="344">
        <v>0</v>
      </c>
      <c r="AJ52" s="345"/>
      <c r="AK52" s="345"/>
      <c r="AL52" s="346"/>
      <c r="AM52" s="730">
        <v>0</v>
      </c>
      <c r="AN52" s="731"/>
      <c r="AO52" s="731"/>
      <c r="AP52" s="732"/>
      <c r="AQ52" s="339" t="str">
        <f t="shared" si="1"/>
        <v>n.é.</v>
      </c>
      <c r="AR52" s="340"/>
    </row>
    <row r="53" spans="1:44" ht="32.25" customHeight="1" x14ac:dyDescent="0.2">
      <c r="A53" s="320" t="s">
        <v>54</v>
      </c>
      <c r="B53" s="321"/>
      <c r="C53" s="341" t="s">
        <v>267</v>
      </c>
      <c r="D53" s="342"/>
      <c r="E53" s="342"/>
      <c r="F53" s="342"/>
      <c r="G53" s="342"/>
      <c r="H53" s="342"/>
      <c r="I53" s="342"/>
      <c r="J53" s="342"/>
      <c r="K53" s="342"/>
      <c r="L53" s="342"/>
      <c r="M53" s="342"/>
      <c r="N53" s="342"/>
      <c r="O53" s="342"/>
      <c r="P53" s="342"/>
      <c r="Q53" s="342"/>
      <c r="R53" s="342"/>
      <c r="S53" s="342"/>
      <c r="T53" s="342"/>
      <c r="U53" s="342"/>
      <c r="V53" s="342"/>
      <c r="W53" s="342"/>
      <c r="X53" s="342"/>
      <c r="Y53" s="342"/>
      <c r="Z53" s="342"/>
      <c r="AA53" s="342"/>
      <c r="AB53" s="343"/>
      <c r="AC53" s="325" t="s">
        <v>268</v>
      </c>
      <c r="AD53" s="326"/>
      <c r="AE53" s="344">
        <v>0</v>
      </c>
      <c r="AF53" s="345"/>
      <c r="AG53" s="345"/>
      <c r="AH53" s="346"/>
      <c r="AI53" s="344">
        <v>0</v>
      </c>
      <c r="AJ53" s="345"/>
      <c r="AK53" s="345"/>
      <c r="AL53" s="346"/>
      <c r="AM53" s="344">
        <v>0</v>
      </c>
      <c r="AN53" s="345"/>
      <c r="AO53" s="345"/>
      <c r="AP53" s="346"/>
      <c r="AQ53" s="339" t="str">
        <f t="shared" si="1"/>
        <v>n.é.</v>
      </c>
      <c r="AR53" s="340"/>
    </row>
    <row r="54" spans="1:44" s="2" customFormat="1" ht="34.5" customHeight="1" x14ac:dyDescent="0.2">
      <c r="A54" s="347" t="s">
        <v>55</v>
      </c>
      <c r="B54" s="348"/>
      <c r="C54" s="349" t="s">
        <v>269</v>
      </c>
      <c r="D54" s="350"/>
      <c r="E54" s="350"/>
      <c r="F54" s="350"/>
      <c r="G54" s="350"/>
      <c r="H54" s="350"/>
      <c r="I54" s="350"/>
      <c r="J54" s="350"/>
      <c r="K54" s="350"/>
      <c r="L54" s="350"/>
      <c r="M54" s="350"/>
      <c r="N54" s="350"/>
      <c r="O54" s="350"/>
      <c r="P54" s="350"/>
      <c r="Q54" s="350"/>
      <c r="R54" s="350"/>
      <c r="S54" s="350"/>
      <c r="T54" s="350"/>
      <c r="U54" s="350"/>
      <c r="V54" s="350"/>
      <c r="W54" s="350"/>
      <c r="X54" s="350"/>
      <c r="Y54" s="350"/>
      <c r="Z54" s="350"/>
      <c r="AA54" s="350"/>
      <c r="AB54" s="351"/>
      <c r="AC54" s="722" t="s">
        <v>270</v>
      </c>
      <c r="AD54" s="723"/>
      <c r="AE54" s="361">
        <f>SUM(AE48:AH53)-AE49</f>
        <v>0</v>
      </c>
      <c r="AF54" s="362"/>
      <c r="AG54" s="362"/>
      <c r="AH54" s="363"/>
      <c r="AI54" s="361">
        <f>SUM(AI48:AL53)</f>
        <v>0</v>
      </c>
      <c r="AJ54" s="362"/>
      <c r="AK54" s="362"/>
      <c r="AL54" s="363"/>
      <c r="AM54" s="361">
        <f>SUM(AM53)</f>
        <v>0</v>
      </c>
      <c r="AN54" s="362"/>
      <c r="AO54" s="362"/>
      <c r="AP54" s="363"/>
      <c r="AQ54" s="357" t="str">
        <f t="shared" si="1"/>
        <v>n.é.</v>
      </c>
      <c r="AR54" s="358"/>
    </row>
    <row r="55" spans="1:44" ht="20.100000000000001" customHeight="1" x14ac:dyDescent="0.2">
      <c r="A55" s="320" t="s">
        <v>56</v>
      </c>
      <c r="B55" s="321"/>
      <c r="C55" s="341" t="s">
        <v>271</v>
      </c>
      <c r="D55" s="342"/>
      <c r="E55" s="342"/>
      <c r="F55" s="342"/>
      <c r="G55" s="342"/>
      <c r="H55" s="342"/>
      <c r="I55" s="342"/>
      <c r="J55" s="342"/>
      <c r="K55" s="342"/>
      <c r="L55" s="342"/>
      <c r="M55" s="342"/>
      <c r="N55" s="342"/>
      <c r="O55" s="342"/>
      <c r="P55" s="342"/>
      <c r="Q55" s="342"/>
      <c r="R55" s="342"/>
      <c r="S55" s="342"/>
      <c r="T55" s="342"/>
      <c r="U55" s="342"/>
      <c r="V55" s="342"/>
      <c r="W55" s="342"/>
      <c r="X55" s="342"/>
      <c r="Y55" s="342"/>
      <c r="Z55" s="342"/>
      <c r="AA55" s="342"/>
      <c r="AB55" s="343"/>
      <c r="AC55" s="325" t="s">
        <v>272</v>
      </c>
      <c r="AD55" s="326"/>
      <c r="AE55" s="344">
        <v>0</v>
      </c>
      <c r="AF55" s="345"/>
      <c r="AG55" s="345"/>
      <c r="AH55" s="346"/>
      <c r="AI55" s="344">
        <v>0</v>
      </c>
      <c r="AJ55" s="345"/>
      <c r="AK55" s="345"/>
      <c r="AL55" s="346"/>
      <c r="AM55" s="344">
        <v>0</v>
      </c>
      <c r="AN55" s="345"/>
      <c r="AO55" s="345"/>
      <c r="AP55" s="346"/>
      <c r="AQ55" s="339" t="str">
        <f t="shared" si="1"/>
        <v>n.é.</v>
      </c>
      <c r="AR55" s="340"/>
    </row>
    <row r="56" spans="1:44" ht="20.100000000000001" customHeight="1" x14ac:dyDescent="0.2">
      <c r="A56" s="320" t="s">
        <v>106</v>
      </c>
      <c r="B56" s="321"/>
      <c r="C56" s="341" t="s">
        <v>273</v>
      </c>
      <c r="D56" s="342"/>
      <c r="E56" s="342"/>
      <c r="F56" s="342"/>
      <c r="G56" s="342"/>
      <c r="H56" s="342"/>
      <c r="I56" s="342"/>
      <c r="J56" s="342"/>
      <c r="K56" s="342"/>
      <c r="L56" s="342"/>
      <c r="M56" s="342"/>
      <c r="N56" s="342"/>
      <c r="O56" s="342"/>
      <c r="P56" s="342"/>
      <c r="Q56" s="342"/>
      <c r="R56" s="342"/>
      <c r="S56" s="342"/>
      <c r="T56" s="342"/>
      <c r="U56" s="342"/>
      <c r="V56" s="342"/>
      <c r="W56" s="342"/>
      <c r="X56" s="342"/>
      <c r="Y56" s="342"/>
      <c r="Z56" s="342"/>
      <c r="AA56" s="342"/>
      <c r="AB56" s="343"/>
      <c r="AC56" s="325" t="s">
        <v>274</v>
      </c>
      <c r="AD56" s="326"/>
      <c r="AE56" s="344">
        <v>0</v>
      </c>
      <c r="AF56" s="345"/>
      <c r="AG56" s="345"/>
      <c r="AH56" s="346"/>
      <c r="AI56" s="344">
        <v>0</v>
      </c>
      <c r="AJ56" s="345"/>
      <c r="AK56" s="345"/>
      <c r="AL56" s="346"/>
      <c r="AM56" s="344">
        <v>0</v>
      </c>
      <c r="AN56" s="345"/>
      <c r="AO56" s="345"/>
      <c r="AP56" s="346"/>
      <c r="AQ56" s="339" t="str">
        <f t="shared" si="1"/>
        <v>n.é.</v>
      </c>
      <c r="AR56" s="340"/>
    </row>
    <row r="57" spans="1:44" s="2" customFormat="1" ht="20.100000000000001" customHeight="1" x14ac:dyDescent="0.2">
      <c r="A57" s="347" t="s">
        <v>107</v>
      </c>
      <c r="B57" s="348"/>
      <c r="C57" s="349" t="s">
        <v>275</v>
      </c>
      <c r="D57" s="350"/>
      <c r="E57" s="350"/>
      <c r="F57" s="350"/>
      <c r="G57" s="350"/>
      <c r="H57" s="350"/>
      <c r="I57" s="350"/>
      <c r="J57" s="350"/>
      <c r="K57" s="350"/>
      <c r="L57" s="350"/>
      <c r="M57" s="350"/>
      <c r="N57" s="350"/>
      <c r="O57" s="350"/>
      <c r="P57" s="350"/>
      <c r="Q57" s="350"/>
      <c r="R57" s="350"/>
      <c r="S57" s="350"/>
      <c r="T57" s="350"/>
      <c r="U57" s="350"/>
      <c r="V57" s="350"/>
      <c r="W57" s="350"/>
      <c r="X57" s="350"/>
      <c r="Y57" s="350"/>
      <c r="Z57" s="350"/>
      <c r="AA57" s="350"/>
      <c r="AB57" s="351"/>
      <c r="AC57" s="352" t="s">
        <v>276</v>
      </c>
      <c r="AD57" s="353"/>
      <c r="AE57" s="364">
        <f>SUM(AE55:AH56)</f>
        <v>0</v>
      </c>
      <c r="AF57" s="365"/>
      <c r="AG57" s="365"/>
      <c r="AH57" s="366"/>
      <c r="AI57" s="364">
        <v>0</v>
      </c>
      <c r="AJ57" s="365"/>
      <c r="AK57" s="365"/>
      <c r="AL57" s="366"/>
      <c r="AM57" s="364">
        <v>0</v>
      </c>
      <c r="AN57" s="365"/>
      <c r="AO57" s="365"/>
      <c r="AP57" s="366"/>
      <c r="AQ57" s="357" t="str">
        <f t="shared" si="1"/>
        <v>n.é.</v>
      </c>
      <c r="AR57" s="358"/>
    </row>
    <row r="58" spans="1:44" ht="20.100000000000001" customHeight="1" x14ac:dyDescent="0.2">
      <c r="A58" s="320" t="s">
        <v>179</v>
      </c>
      <c r="B58" s="321"/>
      <c r="C58" s="341" t="s">
        <v>277</v>
      </c>
      <c r="D58" s="342"/>
      <c r="E58" s="342"/>
      <c r="F58" s="342"/>
      <c r="G58" s="342"/>
      <c r="H58" s="342"/>
      <c r="I58" s="342"/>
      <c r="J58" s="342"/>
      <c r="K58" s="342"/>
      <c r="L58" s="342"/>
      <c r="M58" s="342"/>
      <c r="N58" s="342"/>
      <c r="O58" s="342"/>
      <c r="P58" s="342"/>
      <c r="Q58" s="342"/>
      <c r="R58" s="342"/>
      <c r="S58" s="342"/>
      <c r="T58" s="342"/>
      <c r="U58" s="342"/>
      <c r="V58" s="342"/>
      <c r="W58" s="342"/>
      <c r="X58" s="342"/>
      <c r="Y58" s="342"/>
      <c r="Z58" s="342"/>
      <c r="AA58" s="342"/>
      <c r="AB58" s="343"/>
      <c r="AC58" s="325" t="s">
        <v>278</v>
      </c>
      <c r="AD58" s="326"/>
      <c r="AE58" s="344">
        <v>0</v>
      </c>
      <c r="AF58" s="345"/>
      <c r="AG58" s="345"/>
      <c r="AH58" s="346"/>
      <c r="AI58" s="344">
        <v>0</v>
      </c>
      <c r="AJ58" s="345"/>
      <c r="AK58" s="345"/>
      <c r="AL58" s="346"/>
      <c r="AM58" s="344">
        <v>0</v>
      </c>
      <c r="AN58" s="345"/>
      <c r="AO58" s="345"/>
      <c r="AP58" s="346"/>
      <c r="AQ58" s="339" t="str">
        <f t="shared" si="1"/>
        <v>n.é.</v>
      </c>
      <c r="AR58" s="340"/>
    </row>
    <row r="59" spans="1:44" ht="20.100000000000001" customHeight="1" x14ac:dyDescent="0.2">
      <c r="A59" s="320" t="s">
        <v>180</v>
      </c>
      <c r="B59" s="321"/>
      <c r="C59" s="341" t="s">
        <v>279</v>
      </c>
      <c r="D59" s="342"/>
      <c r="E59" s="342"/>
      <c r="F59" s="342"/>
      <c r="G59" s="342"/>
      <c r="H59" s="342"/>
      <c r="I59" s="342"/>
      <c r="J59" s="342"/>
      <c r="K59" s="342"/>
      <c r="L59" s="342"/>
      <c r="M59" s="342"/>
      <c r="N59" s="342"/>
      <c r="O59" s="342"/>
      <c r="P59" s="342"/>
      <c r="Q59" s="342"/>
      <c r="R59" s="342"/>
      <c r="S59" s="342"/>
      <c r="T59" s="342"/>
      <c r="U59" s="342"/>
      <c r="V59" s="342"/>
      <c r="W59" s="342"/>
      <c r="X59" s="342"/>
      <c r="Y59" s="342"/>
      <c r="Z59" s="342"/>
      <c r="AA59" s="342"/>
      <c r="AB59" s="343"/>
      <c r="AC59" s="325" t="s">
        <v>280</v>
      </c>
      <c r="AD59" s="326"/>
      <c r="AE59" s="344">
        <v>0</v>
      </c>
      <c r="AF59" s="345"/>
      <c r="AG59" s="345"/>
      <c r="AH59" s="346"/>
      <c r="AI59" s="344">
        <v>0</v>
      </c>
      <c r="AJ59" s="345"/>
      <c r="AK59" s="345"/>
      <c r="AL59" s="346"/>
      <c r="AM59" s="344">
        <v>0</v>
      </c>
      <c r="AN59" s="345"/>
      <c r="AO59" s="345"/>
      <c r="AP59" s="346"/>
      <c r="AQ59" s="339" t="str">
        <f t="shared" si="1"/>
        <v>n.é.</v>
      </c>
      <c r="AR59" s="340"/>
    </row>
    <row r="60" spans="1:44" ht="20.100000000000001" customHeight="1" x14ac:dyDescent="0.2">
      <c r="A60" s="320" t="s">
        <v>181</v>
      </c>
      <c r="B60" s="321"/>
      <c r="C60" s="341" t="s">
        <v>281</v>
      </c>
      <c r="D60" s="342"/>
      <c r="E60" s="342"/>
      <c r="F60" s="342"/>
      <c r="G60" s="342"/>
      <c r="H60" s="342"/>
      <c r="I60" s="342"/>
      <c r="J60" s="342"/>
      <c r="K60" s="342"/>
      <c r="L60" s="342"/>
      <c r="M60" s="342"/>
      <c r="N60" s="342"/>
      <c r="O60" s="342"/>
      <c r="P60" s="342"/>
      <c r="Q60" s="342"/>
      <c r="R60" s="342"/>
      <c r="S60" s="342"/>
      <c r="T60" s="342"/>
      <c r="U60" s="342"/>
      <c r="V60" s="342"/>
      <c r="W60" s="342"/>
      <c r="X60" s="342"/>
      <c r="Y60" s="342"/>
      <c r="Z60" s="342"/>
      <c r="AA60" s="342"/>
      <c r="AB60" s="343"/>
      <c r="AC60" s="325" t="s">
        <v>282</v>
      </c>
      <c r="AD60" s="326"/>
      <c r="AE60" s="344">
        <f>SUM(AE61)</f>
        <v>0</v>
      </c>
      <c r="AF60" s="345"/>
      <c r="AG60" s="345"/>
      <c r="AH60" s="346"/>
      <c r="AI60" s="344">
        <v>0</v>
      </c>
      <c r="AJ60" s="345"/>
      <c r="AK60" s="345"/>
      <c r="AL60" s="346"/>
      <c r="AM60" s="727">
        <v>0</v>
      </c>
      <c r="AN60" s="728"/>
      <c r="AO60" s="728"/>
      <c r="AP60" s="729"/>
      <c r="AQ60" s="339" t="str">
        <f t="shared" si="1"/>
        <v>n.é.</v>
      </c>
      <c r="AR60" s="340"/>
    </row>
    <row r="61" spans="1:44" s="4" customFormat="1" ht="20.100000000000001" customHeight="1" x14ac:dyDescent="0.2">
      <c r="A61" s="690" t="s">
        <v>457</v>
      </c>
      <c r="B61" s="691"/>
      <c r="C61" s="692" t="s">
        <v>459</v>
      </c>
      <c r="D61" s="693"/>
      <c r="E61" s="693"/>
      <c r="F61" s="693"/>
      <c r="G61" s="693"/>
      <c r="H61" s="693"/>
      <c r="I61" s="693"/>
      <c r="J61" s="693"/>
      <c r="K61" s="693"/>
      <c r="L61" s="693"/>
      <c r="M61" s="693"/>
      <c r="N61" s="693"/>
      <c r="O61" s="693"/>
      <c r="P61" s="693"/>
      <c r="Q61" s="693"/>
      <c r="R61" s="693"/>
      <c r="S61" s="693"/>
      <c r="T61" s="693"/>
      <c r="U61" s="693"/>
      <c r="V61" s="693"/>
      <c r="W61" s="693"/>
      <c r="X61" s="693"/>
      <c r="Y61" s="693"/>
      <c r="Z61" s="693"/>
      <c r="AA61" s="693"/>
      <c r="AB61" s="711"/>
      <c r="AC61" s="694" t="s">
        <v>457</v>
      </c>
      <c r="AD61" s="695"/>
      <c r="AE61" s="696">
        <v>0</v>
      </c>
      <c r="AF61" s="697"/>
      <c r="AG61" s="697"/>
      <c r="AH61" s="698"/>
      <c r="AI61" s="696">
        <v>0</v>
      </c>
      <c r="AJ61" s="697"/>
      <c r="AK61" s="697"/>
      <c r="AL61" s="698"/>
      <c r="AM61" s="724">
        <v>0</v>
      </c>
      <c r="AN61" s="725"/>
      <c r="AO61" s="725"/>
      <c r="AP61" s="726"/>
      <c r="AQ61" s="494" t="s">
        <v>566</v>
      </c>
      <c r="AR61" s="495"/>
    </row>
    <row r="62" spans="1:44" ht="20.100000000000001" customHeight="1" x14ac:dyDescent="0.2">
      <c r="A62" s="320" t="s">
        <v>182</v>
      </c>
      <c r="B62" s="321"/>
      <c r="C62" s="341" t="s">
        <v>283</v>
      </c>
      <c r="D62" s="342"/>
      <c r="E62" s="342"/>
      <c r="F62" s="342"/>
      <c r="G62" s="342"/>
      <c r="H62" s="342"/>
      <c r="I62" s="342"/>
      <c r="J62" s="342"/>
      <c r="K62" s="342"/>
      <c r="L62" s="342"/>
      <c r="M62" s="342"/>
      <c r="N62" s="342"/>
      <c r="O62" s="342"/>
      <c r="P62" s="342"/>
      <c r="Q62" s="342"/>
      <c r="R62" s="342"/>
      <c r="S62" s="342"/>
      <c r="T62" s="342"/>
      <c r="U62" s="342"/>
      <c r="V62" s="342"/>
      <c r="W62" s="342"/>
      <c r="X62" s="342"/>
      <c r="Y62" s="342"/>
      <c r="Z62" s="342"/>
      <c r="AA62" s="342"/>
      <c r="AB62" s="343"/>
      <c r="AC62" s="352" t="s">
        <v>284</v>
      </c>
      <c r="AD62" s="353"/>
      <c r="AE62" s="736">
        <v>40500000</v>
      </c>
      <c r="AF62" s="737"/>
      <c r="AG62" s="737"/>
      <c r="AH62" s="738"/>
      <c r="AI62" s="736">
        <f>SUM(AI63)</f>
        <v>39175352</v>
      </c>
      <c r="AJ62" s="737"/>
      <c r="AK62" s="737"/>
      <c r="AL62" s="738"/>
      <c r="AM62" s="733">
        <f>SUM(AM63)</f>
        <v>35908045</v>
      </c>
      <c r="AN62" s="734"/>
      <c r="AO62" s="734"/>
      <c r="AP62" s="735"/>
      <c r="AQ62" s="339">
        <f>IF(AI62&gt;0,AM62/AI62,"n.é.")</f>
        <v>0.91659789042865525</v>
      </c>
      <c r="AR62" s="340"/>
    </row>
    <row r="63" spans="1:44" s="4" customFormat="1" ht="20.100000000000001" customHeight="1" x14ac:dyDescent="0.2">
      <c r="A63" s="690" t="s">
        <v>457</v>
      </c>
      <c r="B63" s="691"/>
      <c r="C63" s="699" t="s">
        <v>460</v>
      </c>
      <c r="D63" s="700"/>
      <c r="E63" s="700"/>
      <c r="F63" s="700"/>
      <c r="G63" s="700"/>
      <c r="H63" s="700"/>
      <c r="I63" s="700"/>
      <c r="J63" s="700"/>
      <c r="K63" s="700"/>
      <c r="L63" s="700"/>
      <c r="M63" s="700"/>
      <c r="N63" s="700"/>
      <c r="O63" s="700"/>
      <c r="P63" s="700"/>
      <c r="Q63" s="700"/>
      <c r="R63" s="700"/>
      <c r="S63" s="700"/>
      <c r="T63" s="700"/>
      <c r="U63" s="700"/>
      <c r="V63" s="700"/>
      <c r="W63" s="700"/>
      <c r="X63" s="700"/>
      <c r="Y63" s="700"/>
      <c r="Z63" s="700"/>
      <c r="AA63" s="700"/>
      <c r="AB63" s="707"/>
      <c r="AC63" s="694" t="s">
        <v>457</v>
      </c>
      <c r="AD63" s="695"/>
      <c r="AE63" s="696">
        <v>40500000</v>
      </c>
      <c r="AF63" s="697"/>
      <c r="AG63" s="697"/>
      <c r="AH63" s="698"/>
      <c r="AI63" s="696">
        <v>39175352</v>
      </c>
      <c r="AJ63" s="697"/>
      <c r="AK63" s="697"/>
      <c r="AL63" s="698"/>
      <c r="AM63" s="739">
        <v>35908045</v>
      </c>
      <c r="AN63" s="740"/>
      <c r="AO63" s="740"/>
      <c r="AP63" s="741"/>
      <c r="AQ63" s="494" t="s">
        <v>566</v>
      </c>
      <c r="AR63" s="495"/>
    </row>
    <row r="64" spans="1:44" ht="20.100000000000001" customHeight="1" x14ac:dyDescent="0.2">
      <c r="A64" s="320" t="s">
        <v>183</v>
      </c>
      <c r="B64" s="321"/>
      <c r="C64" s="341" t="s">
        <v>285</v>
      </c>
      <c r="D64" s="342"/>
      <c r="E64" s="342"/>
      <c r="F64" s="342"/>
      <c r="G64" s="342"/>
      <c r="H64" s="342"/>
      <c r="I64" s="342"/>
      <c r="J64" s="342"/>
      <c r="K64" s="342"/>
      <c r="L64" s="342"/>
      <c r="M64" s="342"/>
      <c r="N64" s="342"/>
      <c r="O64" s="342"/>
      <c r="P64" s="342"/>
      <c r="Q64" s="342"/>
      <c r="R64" s="342"/>
      <c r="S64" s="342"/>
      <c r="T64" s="342"/>
      <c r="U64" s="342"/>
      <c r="V64" s="342"/>
      <c r="W64" s="342"/>
      <c r="X64" s="342"/>
      <c r="Y64" s="342"/>
      <c r="Z64" s="342"/>
      <c r="AA64" s="342"/>
      <c r="AB64" s="343"/>
      <c r="AC64" s="325" t="s">
        <v>286</v>
      </c>
      <c r="AD64" s="326"/>
      <c r="AE64" s="344">
        <v>0</v>
      </c>
      <c r="AF64" s="345"/>
      <c r="AG64" s="345"/>
      <c r="AH64" s="346"/>
      <c r="AI64" s="344">
        <v>0</v>
      </c>
      <c r="AJ64" s="345"/>
      <c r="AK64" s="345"/>
      <c r="AL64" s="346"/>
      <c r="AM64" s="344">
        <v>0</v>
      </c>
      <c r="AN64" s="345"/>
      <c r="AO64" s="345"/>
      <c r="AP64" s="346"/>
      <c r="AQ64" s="339" t="str">
        <f t="shared" ref="AQ64:AQ68" si="2">IF(AI64&gt;0,AM64/AI64,"n.é.")</f>
        <v>n.é.</v>
      </c>
      <c r="AR64" s="340"/>
    </row>
    <row r="65" spans="1:56" ht="20.100000000000001" customHeight="1" x14ac:dyDescent="0.2">
      <c r="A65" s="320" t="s">
        <v>184</v>
      </c>
      <c r="B65" s="321"/>
      <c r="C65" s="341" t="s">
        <v>287</v>
      </c>
      <c r="D65" s="342"/>
      <c r="E65" s="342"/>
      <c r="F65" s="342"/>
      <c r="G65" s="342"/>
      <c r="H65" s="342"/>
      <c r="I65" s="342"/>
      <c r="J65" s="342"/>
      <c r="K65" s="342"/>
      <c r="L65" s="342"/>
      <c r="M65" s="342"/>
      <c r="N65" s="342"/>
      <c r="O65" s="342"/>
      <c r="P65" s="342"/>
      <c r="Q65" s="342"/>
      <c r="R65" s="342"/>
      <c r="S65" s="342"/>
      <c r="T65" s="342"/>
      <c r="U65" s="342"/>
      <c r="V65" s="342"/>
      <c r="W65" s="342"/>
      <c r="X65" s="342"/>
      <c r="Y65" s="342"/>
      <c r="Z65" s="342"/>
      <c r="AA65" s="342"/>
      <c r="AB65" s="343"/>
      <c r="AC65" s="325" t="s">
        <v>288</v>
      </c>
      <c r="AD65" s="326"/>
      <c r="AE65" s="344">
        <v>0</v>
      </c>
      <c r="AF65" s="345"/>
      <c r="AG65" s="345"/>
      <c r="AH65" s="346"/>
      <c r="AI65" s="344">
        <v>0</v>
      </c>
      <c r="AJ65" s="345"/>
      <c r="AK65" s="345"/>
      <c r="AL65" s="346"/>
      <c r="AM65" s="344">
        <v>0</v>
      </c>
      <c r="AN65" s="345"/>
      <c r="AO65" s="345"/>
      <c r="AP65" s="346"/>
      <c r="AQ65" s="339" t="str">
        <f t="shared" si="2"/>
        <v>n.é.</v>
      </c>
      <c r="AR65" s="340"/>
    </row>
    <row r="66" spans="1:56" ht="20.100000000000001" customHeight="1" x14ac:dyDescent="0.2">
      <c r="A66" s="320" t="s">
        <v>185</v>
      </c>
      <c r="B66" s="321"/>
      <c r="C66" s="341" t="s">
        <v>289</v>
      </c>
      <c r="D66" s="342"/>
      <c r="E66" s="342"/>
      <c r="F66" s="342"/>
      <c r="G66" s="342"/>
      <c r="H66" s="342"/>
      <c r="I66" s="342"/>
      <c r="J66" s="342"/>
      <c r="K66" s="342"/>
      <c r="L66" s="342"/>
      <c r="M66" s="342"/>
      <c r="N66" s="342"/>
      <c r="O66" s="342"/>
      <c r="P66" s="342"/>
      <c r="Q66" s="342"/>
      <c r="R66" s="342"/>
      <c r="S66" s="342"/>
      <c r="T66" s="342"/>
      <c r="U66" s="342"/>
      <c r="V66" s="342"/>
      <c r="W66" s="342"/>
      <c r="X66" s="342"/>
      <c r="Y66" s="342"/>
      <c r="Z66" s="342"/>
      <c r="AA66" s="342"/>
      <c r="AB66" s="343"/>
      <c r="AC66" s="325" t="s">
        <v>290</v>
      </c>
      <c r="AD66" s="326"/>
      <c r="AE66" s="736">
        <v>0</v>
      </c>
      <c r="AF66" s="737"/>
      <c r="AG66" s="737"/>
      <c r="AH66" s="738"/>
      <c r="AI66" s="736">
        <v>0</v>
      </c>
      <c r="AJ66" s="737"/>
      <c r="AK66" s="737"/>
      <c r="AL66" s="738"/>
      <c r="AM66" s="733">
        <v>0</v>
      </c>
      <c r="AN66" s="734"/>
      <c r="AO66" s="734"/>
      <c r="AP66" s="735"/>
      <c r="AQ66" s="339" t="str">
        <f t="shared" si="2"/>
        <v>n.é.</v>
      </c>
      <c r="AR66" s="340"/>
    </row>
    <row r="67" spans="1:56" ht="20.100000000000001" customHeight="1" x14ac:dyDescent="0.2">
      <c r="A67" s="320" t="s">
        <v>186</v>
      </c>
      <c r="B67" s="321"/>
      <c r="C67" s="341" t="s">
        <v>291</v>
      </c>
      <c r="D67" s="342"/>
      <c r="E67" s="342"/>
      <c r="F67" s="342"/>
      <c r="G67" s="342"/>
      <c r="H67" s="342"/>
      <c r="I67" s="342"/>
      <c r="J67" s="342"/>
      <c r="K67" s="342"/>
      <c r="L67" s="342"/>
      <c r="M67" s="342"/>
      <c r="N67" s="342"/>
      <c r="O67" s="342"/>
      <c r="P67" s="342"/>
      <c r="Q67" s="342"/>
      <c r="R67" s="342"/>
      <c r="S67" s="342"/>
      <c r="T67" s="342"/>
      <c r="U67" s="342"/>
      <c r="V67" s="342"/>
      <c r="W67" s="342"/>
      <c r="X67" s="342"/>
      <c r="Y67" s="342"/>
      <c r="Z67" s="342"/>
      <c r="AA67" s="342"/>
      <c r="AB67" s="343"/>
      <c r="AC67" s="325" t="s">
        <v>292</v>
      </c>
      <c r="AD67" s="326"/>
      <c r="AE67" s="344">
        <v>0</v>
      </c>
      <c r="AF67" s="345"/>
      <c r="AG67" s="345"/>
      <c r="AH67" s="346"/>
      <c r="AI67" s="344">
        <v>0</v>
      </c>
      <c r="AJ67" s="345"/>
      <c r="AK67" s="345"/>
      <c r="AL67" s="346"/>
      <c r="AM67" s="742">
        <v>0</v>
      </c>
      <c r="AN67" s="743"/>
      <c r="AO67" s="743"/>
      <c r="AP67" s="744"/>
      <c r="AQ67" s="339" t="str">
        <f t="shared" si="2"/>
        <v>n.é.</v>
      </c>
      <c r="AR67" s="340"/>
    </row>
    <row r="68" spans="1:56" s="2" customFormat="1" ht="20.100000000000001" customHeight="1" x14ac:dyDescent="0.2">
      <c r="A68" s="347" t="s">
        <v>187</v>
      </c>
      <c r="B68" s="348"/>
      <c r="C68" s="349" t="s">
        <v>293</v>
      </c>
      <c r="D68" s="350"/>
      <c r="E68" s="350"/>
      <c r="F68" s="350"/>
      <c r="G68" s="350"/>
      <c r="H68" s="350"/>
      <c r="I68" s="350"/>
      <c r="J68" s="350"/>
      <c r="K68" s="350"/>
      <c r="L68" s="350"/>
      <c r="M68" s="350"/>
      <c r="N68" s="350"/>
      <c r="O68" s="350"/>
      <c r="P68" s="350"/>
      <c r="Q68" s="350"/>
      <c r="R68" s="350"/>
      <c r="S68" s="350"/>
      <c r="T68" s="350"/>
      <c r="U68" s="350"/>
      <c r="V68" s="350"/>
      <c r="W68" s="350"/>
      <c r="X68" s="350"/>
      <c r="Y68" s="350"/>
      <c r="Z68" s="350"/>
      <c r="AA68" s="350"/>
      <c r="AB68" s="351"/>
      <c r="AC68" s="352" t="s">
        <v>294</v>
      </c>
      <c r="AD68" s="353"/>
      <c r="AE68" s="367">
        <f>SUM(AE62,AE66)</f>
        <v>40500000</v>
      </c>
      <c r="AF68" s="368"/>
      <c r="AG68" s="368"/>
      <c r="AH68" s="369"/>
      <c r="AI68" s="367">
        <f>SUM(AI60,AI62,AI64:AL67)</f>
        <v>39175352</v>
      </c>
      <c r="AJ68" s="368"/>
      <c r="AK68" s="368"/>
      <c r="AL68" s="369"/>
      <c r="AM68" s="367">
        <f>SUM(AM62,AM66)</f>
        <v>35908045</v>
      </c>
      <c r="AN68" s="368"/>
      <c r="AO68" s="368"/>
      <c r="AP68" s="369"/>
      <c r="AQ68" s="357">
        <f t="shared" si="2"/>
        <v>0.91659789042865525</v>
      </c>
      <c r="AR68" s="358"/>
      <c r="AT68" s="174"/>
    </row>
    <row r="69" spans="1:56" ht="20.100000000000001" customHeight="1" x14ac:dyDescent="0.2">
      <c r="A69" s="320" t="s">
        <v>188</v>
      </c>
      <c r="B69" s="321"/>
      <c r="C69" s="341" t="s">
        <v>295</v>
      </c>
      <c r="D69" s="342"/>
      <c r="E69" s="342"/>
      <c r="F69" s="342"/>
      <c r="G69" s="342"/>
      <c r="H69" s="342"/>
      <c r="I69" s="342"/>
      <c r="J69" s="342"/>
      <c r="K69" s="342"/>
      <c r="L69" s="342"/>
      <c r="M69" s="342"/>
      <c r="N69" s="342"/>
      <c r="O69" s="342"/>
      <c r="P69" s="342"/>
      <c r="Q69" s="342"/>
      <c r="R69" s="342"/>
      <c r="S69" s="342"/>
      <c r="T69" s="342"/>
      <c r="U69" s="342"/>
      <c r="V69" s="342"/>
      <c r="W69" s="342"/>
      <c r="X69" s="342"/>
      <c r="Y69" s="342"/>
      <c r="Z69" s="342"/>
      <c r="AA69" s="342"/>
      <c r="AB69" s="343"/>
      <c r="AC69" s="352" t="s">
        <v>296</v>
      </c>
      <c r="AD69" s="353"/>
      <c r="AE69" s="719">
        <f>SUM(AE70:AH71)</f>
        <v>171965</v>
      </c>
      <c r="AF69" s="720"/>
      <c r="AG69" s="720"/>
      <c r="AH69" s="721"/>
      <c r="AI69" s="719">
        <f>SUM(AI70,AI71)</f>
        <v>366062</v>
      </c>
      <c r="AJ69" s="720"/>
      <c r="AK69" s="720"/>
      <c r="AL69" s="721"/>
      <c r="AM69" s="719">
        <v>299181</v>
      </c>
      <c r="AN69" s="720"/>
      <c r="AO69" s="720"/>
      <c r="AP69" s="721"/>
      <c r="AQ69" s="339">
        <v>0.3</v>
      </c>
      <c r="AR69" s="340"/>
    </row>
    <row r="70" spans="1:56" s="4" customFormat="1" ht="27" customHeight="1" x14ac:dyDescent="0.2">
      <c r="A70" s="690" t="s">
        <v>457</v>
      </c>
      <c r="B70" s="691"/>
      <c r="C70" s="699" t="s">
        <v>897</v>
      </c>
      <c r="D70" s="700"/>
      <c r="E70" s="700"/>
      <c r="F70" s="700"/>
      <c r="G70" s="700"/>
      <c r="H70" s="700"/>
      <c r="I70" s="700"/>
      <c r="J70" s="700"/>
      <c r="K70" s="700"/>
      <c r="L70" s="700"/>
      <c r="M70" s="700"/>
      <c r="N70" s="700"/>
      <c r="O70" s="700"/>
      <c r="P70" s="700"/>
      <c r="Q70" s="700"/>
      <c r="R70" s="700"/>
      <c r="S70" s="700"/>
      <c r="T70" s="700"/>
      <c r="U70" s="700"/>
      <c r="V70" s="700"/>
      <c r="W70" s="700"/>
      <c r="X70" s="700"/>
      <c r="Y70" s="700"/>
      <c r="Z70" s="700"/>
      <c r="AA70" s="700"/>
      <c r="AB70" s="707"/>
      <c r="AC70" s="694" t="s">
        <v>457</v>
      </c>
      <c r="AD70" s="695"/>
      <c r="AE70" s="696">
        <v>116965</v>
      </c>
      <c r="AF70" s="697"/>
      <c r="AG70" s="697"/>
      <c r="AH70" s="698"/>
      <c r="AI70" s="696">
        <v>266062</v>
      </c>
      <c r="AJ70" s="697"/>
      <c r="AK70" s="697"/>
      <c r="AL70" s="698"/>
      <c r="AM70" s="683">
        <v>199181</v>
      </c>
      <c r="AN70" s="684"/>
      <c r="AO70" s="684"/>
      <c r="AP70" s="685"/>
      <c r="AQ70" s="494" t="s">
        <v>566</v>
      </c>
      <c r="AR70" s="495"/>
    </row>
    <row r="71" spans="1:56" s="4" customFormat="1" ht="20.100000000000001" customHeight="1" x14ac:dyDescent="0.2">
      <c r="A71" s="690" t="s">
        <v>457</v>
      </c>
      <c r="B71" s="691"/>
      <c r="C71" s="699" t="s">
        <v>461</v>
      </c>
      <c r="D71" s="700"/>
      <c r="E71" s="700"/>
      <c r="F71" s="700"/>
      <c r="G71" s="700"/>
      <c r="H71" s="700"/>
      <c r="I71" s="700"/>
      <c r="J71" s="700"/>
      <c r="K71" s="700"/>
      <c r="L71" s="700"/>
      <c r="M71" s="700"/>
      <c r="N71" s="700"/>
      <c r="O71" s="700"/>
      <c r="P71" s="700"/>
      <c r="Q71" s="700"/>
      <c r="R71" s="700"/>
      <c r="S71" s="700"/>
      <c r="T71" s="700"/>
      <c r="U71" s="700"/>
      <c r="V71" s="700"/>
      <c r="W71" s="700"/>
      <c r="X71" s="700"/>
      <c r="Y71" s="700"/>
      <c r="Z71" s="700"/>
      <c r="AA71" s="700"/>
      <c r="AB71" s="707"/>
      <c r="AC71" s="694" t="s">
        <v>457</v>
      </c>
      <c r="AD71" s="695"/>
      <c r="AE71" s="696">
        <v>55000</v>
      </c>
      <c r="AF71" s="697"/>
      <c r="AG71" s="697"/>
      <c r="AH71" s="698"/>
      <c r="AI71" s="696">
        <v>100000</v>
      </c>
      <c r="AJ71" s="697"/>
      <c r="AK71" s="697"/>
      <c r="AL71" s="698"/>
      <c r="AM71" s="683">
        <v>100000</v>
      </c>
      <c r="AN71" s="684"/>
      <c r="AO71" s="684"/>
      <c r="AP71" s="685"/>
      <c r="AQ71" s="494" t="s">
        <v>566</v>
      </c>
      <c r="AR71" s="495"/>
      <c r="BD71" s="186"/>
    </row>
    <row r="72" spans="1:56" s="2" customFormat="1" ht="20.100000000000001" customHeight="1" x14ac:dyDescent="0.2">
      <c r="A72" s="347" t="s">
        <v>189</v>
      </c>
      <c r="B72" s="348"/>
      <c r="C72" s="349" t="s">
        <v>297</v>
      </c>
      <c r="D72" s="350"/>
      <c r="E72" s="350"/>
      <c r="F72" s="350"/>
      <c r="G72" s="350"/>
      <c r="H72" s="350"/>
      <c r="I72" s="350"/>
      <c r="J72" s="350"/>
      <c r="K72" s="350"/>
      <c r="L72" s="350"/>
      <c r="M72" s="350"/>
      <c r="N72" s="350"/>
      <c r="O72" s="350"/>
      <c r="P72" s="350"/>
      <c r="Q72" s="350"/>
      <c r="R72" s="350"/>
      <c r="S72" s="350"/>
      <c r="T72" s="350"/>
      <c r="U72" s="350"/>
      <c r="V72" s="350"/>
      <c r="W72" s="350"/>
      <c r="X72" s="350"/>
      <c r="Y72" s="350"/>
      <c r="Z72" s="350"/>
      <c r="AA72" s="350"/>
      <c r="AB72" s="351"/>
      <c r="AC72" s="722" t="s">
        <v>298</v>
      </c>
      <c r="AD72" s="723"/>
      <c r="AE72" s="361">
        <f>SUM(AE68,AE69)</f>
        <v>40671965</v>
      </c>
      <c r="AF72" s="362"/>
      <c r="AG72" s="362"/>
      <c r="AH72" s="363"/>
      <c r="AI72" s="361">
        <f>SUM(AI68,AI69)</f>
        <v>39541414</v>
      </c>
      <c r="AJ72" s="362"/>
      <c r="AK72" s="362"/>
      <c r="AL72" s="363"/>
      <c r="AM72" s="361">
        <f>SUM(AM68,AM69)</f>
        <v>36207226</v>
      </c>
      <c r="AN72" s="362"/>
      <c r="AO72" s="362"/>
      <c r="AP72" s="363"/>
      <c r="AQ72" s="357">
        <f t="shared" ref="AQ72:AQ77" si="3">IF(AI72&gt;0,AM72/AI72,"n.é.")</f>
        <v>0.91567858448359996</v>
      </c>
      <c r="AR72" s="358"/>
      <c r="BD72" s="174"/>
    </row>
    <row r="73" spans="1:56" ht="20.100000000000001" customHeight="1" x14ac:dyDescent="0.2">
      <c r="A73" s="320" t="s">
        <v>190</v>
      </c>
      <c r="B73" s="321"/>
      <c r="C73" s="341" t="s">
        <v>299</v>
      </c>
      <c r="D73" s="342"/>
      <c r="E73" s="342"/>
      <c r="F73" s="342"/>
      <c r="G73" s="342"/>
      <c r="H73" s="342"/>
      <c r="I73" s="342"/>
      <c r="J73" s="342"/>
      <c r="K73" s="342"/>
      <c r="L73" s="342"/>
      <c r="M73" s="342"/>
      <c r="N73" s="342"/>
      <c r="O73" s="342"/>
      <c r="P73" s="342"/>
      <c r="Q73" s="342"/>
      <c r="R73" s="342"/>
      <c r="S73" s="342"/>
      <c r="T73" s="342"/>
      <c r="U73" s="342"/>
      <c r="V73" s="342"/>
      <c r="W73" s="342"/>
      <c r="X73" s="342"/>
      <c r="Y73" s="342"/>
      <c r="Z73" s="342"/>
      <c r="AA73" s="342"/>
      <c r="AB73" s="343"/>
      <c r="AC73" s="325" t="s">
        <v>300</v>
      </c>
      <c r="AD73" s="326"/>
      <c r="AE73" s="344">
        <v>0</v>
      </c>
      <c r="AF73" s="345"/>
      <c r="AG73" s="345"/>
      <c r="AH73" s="346"/>
      <c r="AI73" s="344">
        <v>0</v>
      </c>
      <c r="AJ73" s="345"/>
      <c r="AK73" s="345"/>
      <c r="AL73" s="346"/>
      <c r="AM73" s="742">
        <v>0</v>
      </c>
      <c r="AN73" s="743"/>
      <c r="AO73" s="743"/>
      <c r="AP73" s="744"/>
      <c r="AQ73" s="339" t="str">
        <f t="shared" si="3"/>
        <v>n.é.</v>
      </c>
      <c r="AR73" s="340"/>
    </row>
    <row r="74" spans="1:56" ht="20.100000000000001" customHeight="1" x14ac:dyDescent="0.2">
      <c r="A74" s="320" t="s">
        <v>191</v>
      </c>
      <c r="B74" s="321"/>
      <c r="C74" s="341" t="s">
        <v>301</v>
      </c>
      <c r="D74" s="342"/>
      <c r="E74" s="342"/>
      <c r="F74" s="342"/>
      <c r="G74" s="342"/>
      <c r="H74" s="342"/>
      <c r="I74" s="342"/>
      <c r="J74" s="342"/>
      <c r="K74" s="342"/>
      <c r="L74" s="342"/>
      <c r="M74" s="342"/>
      <c r="N74" s="342"/>
      <c r="O74" s="342"/>
      <c r="P74" s="342"/>
      <c r="Q74" s="342"/>
      <c r="R74" s="342"/>
      <c r="S74" s="342"/>
      <c r="T74" s="342"/>
      <c r="U74" s="342"/>
      <c r="V74" s="342"/>
      <c r="W74" s="342"/>
      <c r="X74" s="342"/>
      <c r="Y74" s="342"/>
      <c r="Z74" s="342"/>
      <c r="AA74" s="342"/>
      <c r="AB74" s="343"/>
      <c r="AC74" s="352" t="s">
        <v>302</v>
      </c>
      <c r="AD74" s="353"/>
      <c r="AE74" s="703">
        <v>83305</v>
      </c>
      <c r="AF74" s="704"/>
      <c r="AG74" s="704"/>
      <c r="AH74" s="705"/>
      <c r="AI74" s="703">
        <v>108671</v>
      </c>
      <c r="AJ74" s="704"/>
      <c r="AK74" s="704"/>
      <c r="AL74" s="705"/>
      <c r="AM74" s="703">
        <v>108771</v>
      </c>
      <c r="AN74" s="704"/>
      <c r="AO74" s="704"/>
      <c r="AP74" s="705"/>
      <c r="AQ74" s="339">
        <f t="shared" si="3"/>
        <v>1.000920208703334</v>
      </c>
      <c r="AR74" s="340"/>
    </row>
    <row r="75" spans="1:56" ht="20.100000000000001" customHeight="1" x14ac:dyDescent="0.2">
      <c r="A75" s="320" t="s">
        <v>192</v>
      </c>
      <c r="B75" s="321"/>
      <c r="C75" s="341" t="s">
        <v>303</v>
      </c>
      <c r="D75" s="342"/>
      <c r="E75" s="342"/>
      <c r="F75" s="342"/>
      <c r="G75" s="342"/>
      <c r="H75" s="342"/>
      <c r="I75" s="342"/>
      <c r="J75" s="342"/>
      <c r="K75" s="342"/>
      <c r="L75" s="342"/>
      <c r="M75" s="342"/>
      <c r="N75" s="342"/>
      <c r="O75" s="342"/>
      <c r="P75" s="342"/>
      <c r="Q75" s="342"/>
      <c r="R75" s="342"/>
      <c r="S75" s="342"/>
      <c r="T75" s="342"/>
      <c r="U75" s="342"/>
      <c r="V75" s="342"/>
      <c r="W75" s="342"/>
      <c r="X75" s="342"/>
      <c r="Y75" s="342"/>
      <c r="Z75" s="342"/>
      <c r="AA75" s="342"/>
      <c r="AB75" s="343"/>
      <c r="AC75" s="352" t="s">
        <v>304</v>
      </c>
      <c r="AD75" s="353"/>
      <c r="AE75" s="703">
        <v>16546</v>
      </c>
      <c r="AF75" s="704"/>
      <c r="AG75" s="704"/>
      <c r="AH75" s="705"/>
      <c r="AI75" s="703">
        <v>323247</v>
      </c>
      <c r="AJ75" s="704"/>
      <c r="AK75" s="704"/>
      <c r="AL75" s="705"/>
      <c r="AM75" s="703">
        <v>323247</v>
      </c>
      <c r="AN75" s="704"/>
      <c r="AO75" s="704"/>
      <c r="AP75" s="705"/>
      <c r="AQ75" s="370">
        <f t="shared" si="3"/>
        <v>1</v>
      </c>
      <c r="AR75" s="371"/>
    </row>
    <row r="76" spans="1:56" ht="20.100000000000001" customHeight="1" x14ac:dyDescent="0.2">
      <c r="A76" s="320" t="s">
        <v>193</v>
      </c>
      <c r="B76" s="321"/>
      <c r="C76" s="341" t="s">
        <v>305</v>
      </c>
      <c r="D76" s="342"/>
      <c r="E76" s="342"/>
      <c r="F76" s="342"/>
      <c r="G76" s="342"/>
      <c r="H76" s="342"/>
      <c r="I76" s="342"/>
      <c r="J76" s="342"/>
      <c r="K76" s="342"/>
      <c r="L76" s="342"/>
      <c r="M76" s="342"/>
      <c r="N76" s="342"/>
      <c r="O76" s="342"/>
      <c r="P76" s="342"/>
      <c r="Q76" s="342"/>
      <c r="R76" s="342"/>
      <c r="S76" s="342"/>
      <c r="T76" s="342"/>
      <c r="U76" s="342"/>
      <c r="V76" s="342"/>
      <c r="W76" s="342"/>
      <c r="X76" s="342"/>
      <c r="Y76" s="342"/>
      <c r="Z76" s="342"/>
      <c r="AA76" s="342"/>
      <c r="AB76" s="343"/>
      <c r="AC76" s="352" t="s">
        <v>306</v>
      </c>
      <c r="AD76" s="353"/>
      <c r="AE76" s="703">
        <v>1619878</v>
      </c>
      <c r="AF76" s="704"/>
      <c r="AG76" s="704"/>
      <c r="AH76" s="705"/>
      <c r="AI76" s="703">
        <v>595336</v>
      </c>
      <c r="AJ76" s="704"/>
      <c r="AK76" s="704"/>
      <c r="AL76" s="705"/>
      <c r="AM76" s="703">
        <v>421736</v>
      </c>
      <c r="AN76" s="704"/>
      <c r="AO76" s="704"/>
      <c r="AP76" s="705"/>
      <c r="AQ76" s="370">
        <f t="shared" si="3"/>
        <v>0.70839996237418867</v>
      </c>
      <c r="AR76" s="371"/>
    </row>
    <row r="77" spans="1:56" ht="20.100000000000001" customHeight="1" x14ac:dyDescent="0.2">
      <c r="A77" s="320" t="s">
        <v>194</v>
      </c>
      <c r="B77" s="321"/>
      <c r="C77" s="341" t="s">
        <v>307</v>
      </c>
      <c r="D77" s="342"/>
      <c r="E77" s="342"/>
      <c r="F77" s="342"/>
      <c r="G77" s="342"/>
      <c r="H77" s="342"/>
      <c r="I77" s="342"/>
      <c r="J77" s="342"/>
      <c r="K77" s="342"/>
      <c r="L77" s="342"/>
      <c r="M77" s="342"/>
      <c r="N77" s="342"/>
      <c r="O77" s="342"/>
      <c r="P77" s="342"/>
      <c r="Q77" s="342"/>
      <c r="R77" s="342"/>
      <c r="S77" s="342"/>
      <c r="T77" s="342"/>
      <c r="U77" s="342"/>
      <c r="V77" s="342"/>
      <c r="W77" s="342"/>
      <c r="X77" s="342"/>
      <c r="Y77" s="342"/>
      <c r="Z77" s="342"/>
      <c r="AA77" s="342"/>
      <c r="AB77" s="343"/>
      <c r="AC77" s="352" t="s">
        <v>308</v>
      </c>
      <c r="AD77" s="353"/>
      <c r="AE77" s="703">
        <v>5221987</v>
      </c>
      <c r="AF77" s="704"/>
      <c r="AG77" s="704"/>
      <c r="AH77" s="705"/>
      <c r="AI77" s="703">
        <v>8066175</v>
      </c>
      <c r="AJ77" s="704"/>
      <c r="AK77" s="704"/>
      <c r="AL77" s="705"/>
      <c r="AM77" s="703">
        <f>SUM(AM78)</f>
        <v>4944812</v>
      </c>
      <c r="AN77" s="704"/>
      <c r="AO77" s="704"/>
      <c r="AP77" s="705"/>
      <c r="AQ77" s="370">
        <f t="shared" si="3"/>
        <v>0.61303058760812901</v>
      </c>
      <c r="AR77" s="371"/>
    </row>
    <row r="78" spans="1:56" s="4" customFormat="1" ht="20.100000000000001" customHeight="1" x14ac:dyDescent="0.2">
      <c r="A78" s="690" t="s">
        <v>457</v>
      </c>
      <c r="B78" s="691"/>
      <c r="C78" s="699" t="s">
        <v>761</v>
      </c>
      <c r="D78" s="700"/>
      <c r="E78" s="700"/>
      <c r="F78" s="700"/>
      <c r="G78" s="700"/>
      <c r="H78" s="700"/>
      <c r="I78" s="700"/>
      <c r="J78" s="700"/>
      <c r="K78" s="700"/>
      <c r="L78" s="700"/>
      <c r="M78" s="700"/>
      <c r="N78" s="700"/>
      <c r="O78" s="700"/>
      <c r="P78" s="700"/>
      <c r="Q78" s="700"/>
      <c r="R78" s="700"/>
      <c r="S78" s="700"/>
      <c r="T78" s="700"/>
      <c r="U78" s="700"/>
      <c r="V78" s="700"/>
      <c r="W78" s="700"/>
      <c r="X78" s="700"/>
      <c r="Y78" s="700"/>
      <c r="Z78" s="700"/>
      <c r="AA78" s="700"/>
      <c r="AB78" s="707"/>
      <c r="AC78" s="694" t="s">
        <v>457</v>
      </c>
      <c r="AD78" s="695"/>
      <c r="AE78" s="696">
        <v>5221987</v>
      </c>
      <c r="AF78" s="697"/>
      <c r="AG78" s="697"/>
      <c r="AH78" s="698"/>
      <c r="AI78" s="696">
        <v>8066175</v>
      </c>
      <c r="AJ78" s="697"/>
      <c r="AK78" s="697"/>
      <c r="AL78" s="698"/>
      <c r="AM78" s="739">
        <v>4944812</v>
      </c>
      <c r="AN78" s="740"/>
      <c r="AO78" s="740"/>
      <c r="AP78" s="741"/>
      <c r="AQ78" s="494" t="s">
        <v>566</v>
      </c>
      <c r="AR78" s="495"/>
    </row>
    <row r="79" spans="1:56" ht="20.100000000000001" customHeight="1" x14ac:dyDescent="0.2">
      <c r="A79" s="320" t="s">
        <v>195</v>
      </c>
      <c r="B79" s="321"/>
      <c r="C79" s="341" t="s">
        <v>309</v>
      </c>
      <c r="D79" s="342"/>
      <c r="E79" s="342"/>
      <c r="F79" s="342"/>
      <c r="G79" s="342"/>
      <c r="H79" s="342"/>
      <c r="I79" s="342"/>
      <c r="J79" s="342"/>
      <c r="K79" s="342"/>
      <c r="L79" s="342"/>
      <c r="M79" s="342"/>
      <c r="N79" s="342"/>
      <c r="O79" s="342"/>
      <c r="P79" s="342"/>
      <c r="Q79" s="342"/>
      <c r="R79" s="342"/>
      <c r="S79" s="342"/>
      <c r="T79" s="342"/>
      <c r="U79" s="342"/>
      <c r="V79" s="342"/>
      <c r="W79" s="342"/>
      <c r="X79" s="342"/>
      <c r="Y79" s="342"/>
      <c r="Z79" s="342"/>
      <c r="AA79" s="342"/>
      <c r="AB79" s="343"/>
      <c r="AC79" s="352" t="s">
        <v>310</v>
      </c>
      <c r="AD79" s="353"/>
      <c r="AE79" s="703">
        <v>2045192</v>
      </c>
      <c r="AF79" s="704"/>
      <c r="AG79" s="704"/>
      <c r="AH79" s="705"/>
      <c r="AI79" s="703">
        <v>2577031</v>
      </c>
      <c r="AJ79" s="704"/>
      <c r="AK79" s="704"/>
      <c r="AL79" s="705"/>
      <c r="AM79" s="703">
        <v>1605715</v>
      </c>
      <c r="AN79" s="704"/>
      <c r="AO79" s="704"/>
      <c r="AP79" s="705"/>
      <c r="AQ79" s="370">
        <f t="shared" ref="AQ79:AQ102" si="4">IF(AI79&gt;0,AM79/AI79,"n.é.")</f>
        <v>0.6230871883186504</v>
      </c>
      <c r="AR79" s="371"/>
    </row>
    <row r="80" spans="1:56" ht="20.100000000000001" customHeight="1" x14ac:dyDescent="0.2">
      <c r="A80" s="320" t="s">
        <v>196</v>
      </c>
      <c r="B80" s="321"/>
      <c r="C80" s="341" t="s">
        <v>311</v>
      </c>
      <c r="D80" s="342"/>
      <c r="E80" s="342"/>
      <c r="F80" s="342"/>
      <c r="G80" s="342"/>
      <c r="H80" s="342"/>
      <c r="I80" s="342"/>
      <c r="J80" s="342"/>
      <c r="K80" s="342"/>
      <c r="L80" s="342"/>
      <c r="M80" s="342"/>
      <c r="N80" s="342"/>
      <c r="O80" s="342"/>
      <c r="P80" s="342"/>
      <c r="Q80" s="342"/>
      <c r="R80" s="342"/>
      <c r="S80" s="342"/>
      <c r="T80" s="342"/>
      <c r="U80" s="342"/>
      <c r="V80" s="342"/>
      <c r="W80" s="342"/>
      <c r="X80" s="342"/>
      <c r="Y80" s="342"/>
      <c r="Z80" s="342"/>
      <c r="AA80" s="342"/>
      <c r="AB80" s="343"/>
      <c r="AC80" s="352" t="s">
        <v>312</v>
      </c>
      <c r="AD80" s="353"/>
      <c r="AE80" s="716">
        <v>0</v>
      </c>
      <c r="AF80" s="717"/>
      <c r="AG80" s="717"/>
      <c r="AH80" s="718"/>
      <c r="AI80" s="703">
        <v>0</v>
      </c>
      <c r="AJ80" s="704"/>
      <c r="AK80" s="704"/>
      <c r="AL80" s="705"/>
      <c r="AM80" s="716">
        <v>0</v>
      </c>
      <c r="AN80" s="717"/>
      <c r="AO80" s="717"/>
      <c r="AP80" s="718"/>
      <c r="AQ80" s="370" t="str">
        <f t="shared" si="4"/>
        <v>n.é.</v>
      </c>
      <c r="AR80" s="371"/>
    </row>
    <row r="81" spans="1:56" ht="20.100000000000001" customHeight="1" x14ac:dyDescent="0.2">
      <c r="A81" s="320" t="s">
        <v>197</v>
      </c>
      <c r="B81" s="321"/>
      <c r="C81" s="341" t="s">
        <v>313</v>
      </c>
      <c r="D81" s="342"/>
      <c r="E81" s="342"/>
      <c r="F81" s="342"/>
      <c r="G81" s="342"/>
      <c r="H81" s="342"/>
      <c r="I81" s="342"/>
      <c r="J81" s="342"/>
      <c r="K81" s="342"/>
      <c r="L81" s="342"/>
      <c r="M81" s="342"/>
      <c r="N81" s="342"/>
      <c r="O81" s="342"/>
      <c r="P81" s="342"/>
      <c r="Q81" s="342"/>
      <c r="R81" s="342"/>
      <c r="S81" s="342"/>
      <c r="T81" s="342"/>
      <c r="U81" s="342"/>
      <c r="V81" s="342"/>
      <c r="W81" s="342"/>
      <c r="X81" s="342"/>
      <c r="Y81" s="342"/>
      <c r="Z81" s="342"/>
      <c r="AA81" s="342"/>
      <c r="AB81" s="343"/>
      <c r="AC81" s="325" t="s">
        <v>314</v>
      </c>
      <c r="AD81" s="326"/>
      <c r="AE81" s="716">
        <v>87</v>
      </c>
      <c r="AF81" s="717"/>
      <c r="AG81" s="717"/>
      <c r="AH81" s="718"/>
      <c r="AI81" s="703">
        <v>87</v>
      </c>
      <c r="AJ81" s="704"/>
      <c r="AK81" s="704"/>
      <c r="AL81" s="705"/>
      <c r="AM81" s="716">
        <v>24</v>
      </c>
      <c r="AN81" s="717"/>
      <c r="AO81" s="717"/>
      <c r="AP81" s="718"/>
      <c r="AQ81" s="370">
        <f t="shared" si="4"/>
        <v>0.27586206896551724</v>
      </c>
      <c r="AR81" s="371"/>
    </row>
    <row r="82" spans="1:56" ht="20.100000000000001" customHeight="1" x14ac:dyDescent="0.2">
      <c r="A82" s="320" t="s">
        <v>198</v>
      </c>
      <c r="B82" s="321"/>
      <c r="C82" s="341" t="s">
        <v>315</v>
      </c>
      <c r="D82" s="342"/>
      <c r="E82" s="342"/>
      <c r="F82" s="342"/>
      <c r="G82" s="342"/>
      <c r="H82" s="342"/>
      <c r="I82" s="342"/>
      <c r="J82" s="342"/>
      <c r="K82" s="342"/>
      <c r="L82" s="342"/>
      <c r="M82" s="342"/>
      <c r="N82" s="342"/>
      <c r="O82" s="342"/>
      <c r="P82" s="342"/>
      <c r="Q82" s="342"/>
      <c r="R82" s="342"/>
      <c r="S82" s="342"/>
      <c r="T82" s="342"/>
      <c r="U82" s="342"/>
      <c r="V82" s="342"/>
      <c r="W82" s="342"/>
      <c r="X82" s="342"/>
      <c r="Y82" s="342"/>
      <c r="Z82" s="342"/>
      <c r="AA82" s="342"/>
      <c r="AB82" s="343"/>
      <c r="AC82" s="325" t="s">
        <v>316</v>
      </c>
      <c r="AD82" s="326"/>
      <c r="AE82" s="344">
        <v>0</v>
      </c>
      <c r="AF82" s="345"/>
      <c r="AG82" s="345"/>
      <c r="AH82" s="346"/>
      <c r="AI82" s="344">
        <v>0</v>
      </c>
      <c r="AJ82" s="345"/>
      <c r="AK82" s="345"/>
      <c r="AL82" s="346"/>
      <c r="AM82" s="344">
        <v>0</v>
      </c>
      <c r="AN82" s="345"/>
      <c r="AO82" s="345"/>
      <c r="AP82" s="346"/>
      <c r="AQ82" s="370" t="str">
        <f t="shared" si="4"/>
        <v>n.é.</v>
      </c>
      <c r="AR82" s="371"/>
    </row>
    <row r="83" spans="1:56" ht="20.100000000000001" customHeight="1" x14ac:dyDescent="0.2">
      <c r="A83" s="320" t="s">
        <v>199</v>
      </c>
      <c r="B83" s="321"/>
      <c r="C83" s="341" t="s">
        <v>570</v>
      </c>
      <c r="D83" s="342"/>
      <c r="E83" s="342"/>
      <c r="F83" s="342"/>
      <c r="G83" s="342"/>
      <c r="H83" s="342"/>
      <c r="I83" s="342"/>
      <c r="J83" s="342"/>
      <c r="K83" s="342"/>
      <c r="L83" s="342"/>
      <c r="M83" s="342"/>
      <c r="N83" s="342"/>
      <c r="O83" s="342"/>
      <c r="P83" s="342"/>
      <c r="Q83" s="342"/>
      <c r="R83" s="342"/>
      <c r="S83" s="342"/>
      <c r="T83" s="342"/>
      <c r="U83" s="342"/>
      <c r="V83" s="342"/>
      <c r="W83" s="342"/>
      <c r="X83" s="342"/>
      <c r="Y83" s="342"/>
      <c r="Z83" s="342"/>
      <c r="AA83" s="342"/>
      <c r="AB83" s="343"/>
      <c r="AC83" s="325" t="s">
        <v>318</v>
      </c>
      <c r="AD83" s="326"/>
      <c r="AE83" s="344">
        <v>0</v>
      </c>
      <c r="AF83" s="345"/>
      <c r="AG83" s="345"/>
      <c r="AH83" s="346"/>
      <c r="AI83" s="344">
        <v>0</v>
      </c>
      <c r="AJ83" s="345"/>
      <c r="AK83" s="345"/>
      <c r="AL83" s="346"/>
      <c r="AM83" s="344">
        <v>0</v>
      </c>
      <c r="AN83" s="345"/>
      <c r="AO83" s="345"/>
      <c r="AP83" s="346"/>
      <c r="AQ83" s="370" t="str">
        <f t="shared" si="4"/>
        <v>n.é.</v>
      </c>
      <c r="AR83" s="371"/>
    </row>
    <row r="84" spans="1:56" ht="20.100000000000001" customHeight="1" x14ac:dyDescent="0.2">
      <c r="A84" s="320" t="s">
        <v>200</v>
      </c>
      <c r="B84" s="321"/>
      <c r="C84" s="341" t="s">
        <v>317</v>
      </c>
      <c r="D84" s="342"/>
      <c r="E84" s="342"/>
      <c r="F84" s="342"/>
      <c r="G84" s="342"/>
      <c r="H84" s="342"/>
      <c r="I84" s="342"/>
      <c r="J84" s="342"/>
      <c r="K84" s="342"/>
      <c r="L84" s="342"/>
      <c r="M84" s="342"/>
      <c r="N84" s="342"/>
      <c r="O84" s="342"/>
      <c r="P84" s="342"/>
      <c r="Q84" s="342"/>
      <c r="R84" s="342"/>
      <c r="S84" s="342"/>
      <c r="T84" s="342"/>
      <c r="U84" s="342"/>
      <c r="V84" s="342"/>
      <c r="W84" s="342"/>
      <c r="X84" s="342"/>
      <c r="Y84" s="342"/>
      <c r="Z84" s="342"/>
      <c r="AA84" s="342"/>
      <c r="AB84" s="343"/>
      <c r="AC84" s="352" t="s">
        <v>569</v>
      </c>
      <c r="AD84" s="353"/>
      <c r="AE84" s="703">
        <v>0</v>
      </c>
      <c r="AF84" s="704"/>
      <c r="AG84" s="704"/>
      <c r="AH84" s="705"/>
      <c r="AI84" s="703">
        <v>715957</v>
      </c>
      <c r="AJ84" s="704"/>
      <c r="AK84" s="704"/>
      <c r="AL84" s="705"/>
      <c r="AM84" s="703">
        <v>597917</v>
      </c>
      <c r="AN84" s="704"/>
      <c r="AO84" s="704"/>
      <c r="AP84" s="705"/>
      <c r="AQ84" s="370">
        <f t="shared" si="4"/>
        <v>0.83512976337964429</v>
      </c>
      <c r="AR84" s="371"/>
      <c r="BD84" s="63"/>
    </row>
    <row r="85" spans="1:56" s="2" customFormat="1" ht="20.100000000000001" customHeight="1" x14ac:dyDescent="0.2">
      <c r="A85" s="347" t="s">
        <v>201</v>
      </c>
      <c r="B85" s="348"/>
      <c r="C85" s="349" t="s">
        <v>571</v>
      </c>
      <c r="D85" s="350"/>
      <c r="E85" s="350"/>
      <c r="F85" s="350"/>
      <c r="G85" s="350"/>
      <c r="H85" s="350"/>
      <c r="I85" s="350"/>
      <c r="J85" s="350"/>
      <c r="K85" s="350"/>
      <c r="L85" s="350"/>
      <c r="M85" s="350"/>
      <c r="N85" s="350"/>
      <c r="O85" s="350"/>
      <c r="P85" s="350"/>
      <c r="Q85" s="350"/>
      <c r="R85" s="350"/>
      <c r="S85" s="350"/>
      <c r="T85" s="350"/>
      <c r="U85" s="350"/>
      <c r="V85" s="350"/>
      <c r="W85" s="350"/>
      <c r="X85" s="350"/>
      <c r="Y85" s="350"/>
      <c r="Z85" s="350"/>
      <c r="AA85" s="350"/>
      <c r="AB85" s="351"/>
      <c r="AC85" s="722" t="s">
        <v>319</v>
      </c>
      <c r="AD85" s="723"/>
      <c r="AE85" s="361">
        <f>AE73+AE74+AE75+AE76+AE77+AE79+AE80+AE81+AE82+AE84</f>
        <v>8986995</v>
      </c>
      <c r="AF85" s="362"/>
      <c r="AG85" s="362"/>
      <c r="AH85" s="363"/>
      <c r="AI85" s="361">
        <f>SUM(AI73:AL77,AI79,AI80,AI84,AI81)</f>
        <v>12386504</v>
      </c>
      <c r="AJ85" s="362"/>
      <c r="AK85" s="362"/>
      <c r="AL85" s="363"/>
      <c r="AM85" s="361">
        <f>SUM(AM73:AP77,AM79,AM80:AP84)</f>
        <v>8002222</v>
      </c>
      <c r="AN85" s="362"/>
      <c r="AO85" s="362"/>
      <c r="AP85" s="363"/>
      <c r="AQ85" s="372">
        <f t="shared" si="4"/>
        <v>0.64604362942118287</v>
      </c>
      <c r="AR85" s="373"/>
    </row>
    <row r="86" spans="1:56" ht="20.100000000000001" customHeight="1" x14ac:dyDescent="0.2">
      <c r="A86" s="320" t="s">
        <v>202</v>
      </c>
      <c r="B86" s="321"/>
      <c r="C86" s="341" t="s">
        <v>320</v>
      </c>
      <c r="D86" s="342"/>
      <c r="E86" s="342"/>
      <c r="F86" s="342"/>
      <c r="G86" s="342"/>
      <c r="H86" s="342"/>
      <c r="I86" s="342"/>
      <c r="J86" s="342"/>
      <c r="K86" s="342"/>
      <c r="L86" s="342"/>
      <c r="M86" s="342"/>
      <c r="N86" s="342"/>
      <c r="O86" s="342"/>
      <c r="P86" s="342"/>
      <c r="Q86" s="342"/>
      <c r="R86" s="342"/>
      <c r="S86" s="342"/>
      <c r="T86" s="342"/>
      <c r="U86" s="342"/>
      <c r="V86" s="342"/>
      <c r="W86" s="342"/>
      <c r="X86" s="342"/>
      <c r="Y86" s="342"/>
      <c r="Z86" s="342"/>
      <c r="AA86" s="342"/>
      <c r="AB86" s="343"/>
      <c r="AC86" s="325" t="s">
        <v>321</v>
      </c>
      <c r="AD86" s="326"/>
      <c r="AE86" s="344">
        <v>0</v>
      </c>
      <c r="AF86" s="345"/>
      <c r="AG86" s="345"/>
      <c r="AH86" s="346"/>
      <c r="AI86" s="344">
        <v>0</v>
      </c>
      <c r="AJ86" s="345"/>
      <c r="AK86" s="345"/>
      <c r="AL86" s="346"/>
      <c r="AM86" s="344">
        <v>0</v>
      </c>
      <c r="AN86" s="345"/>
      <c r="AO86" s="345"/>
      <c r="AP86" s="346"/>
      <c r="AQ86" s="370" t="str">
        <f t="shared" si="4"/>
        <v>n.é.</v>
      </c>
      <c r="AR86" s="371"/>
    </row>
    <row r="87" spans="1:56" ht="20.100000000000001" customHeight="1" x14ac:dyDescent="0.2">
      <c r="A87" s="320" t="s">
        <v>203</v>
      </c>
      <c r="B87" s="321"/>
      <c r="C87" s="341" t="s">
        <v>322</v>
      </c>
      <c r="D87" s="342"/>
      <c r="E87" s="342"/>
      <c r="F87" s="342"/>
      <c r="G87" s="342"/>
      <c r="H87" s="342"/>
      <c r="I87" s="342"/>
      <c r="J87" s="342"/>
      <c r="K87" s="342"/>
      <c r="L87" s="342"/>
      <c r="M87" s="342"/>
      <c r="N87" s="342"/>
      <c r="O87" s="342"/>
      <c r="P87" s="342"/>
      <c r="Q87" s="342"/>
      <c r="R87" s="342"/>
      <c r="S87" s="342"/>
      <c r="T87" s="342"/>
      <c r="U87" s="342"/>
      <c r="V87" s="342"/>
      <c r="W87" s="342"/>
      <c r="X87" s="342"/>
      <c r="Y87" s="342"/>
      <c r="Z87" s="342"/>
      <c r="AA87" s="342"/>
      <c r="AB87" s="343"/>
      <c r="AC87" s="325" t="s">
        <v>323</v>
      </c>
      <c r="AD87" s="326"/>
      <c r="AE87" s="344">
        <v>0</v>
      </c>
      <c r="AF87" s="345"/>
      <c r="AG87" s="345"/>
      <c r="AH87" s="346"/>
      <c r="AI87" s="344">
        <v>163400</v>
      </c>
      <c r="AJ87" s="345"/>
      <c r="AK87" s="345"/>
      <c r="AL87" s="346"/>
      <c r="AM87" s="344">
        <v>163400</v>
      </c>
      <c r="AN87" s="345"/>
      <c r="AO87" s="345"/>
      <c r="AP87" s="346"/>
      <c r="AQ87" s="370">
        <f t="shared" si="4"/>
        <v>1</v>
      </c>
      <c r="AR87" s="371"/>
    </row>
    <row r="88" spans="1:56" ht="20.100000000000001" customHeight="1" x14ac:dyDescent="0.2">
      <c r="A88" s="320" t="s">
        <v>204</v>
      </c>
      <c r="B88" s="321"/>
      <c r="C88" s="341" t="s">
        <v>324</v>
      </c>
      <c r="D88" s="342"/>
      <c r="E88" s="342"/>
      <c r="F88" s="342"/>
      <c r="G88" s="342"/>
      <c r="H88" s="342"/>
      <c r="I88" s="342"/>
      <c r="J88" s="342"/>
      <c r="K88" s="342"/>
      <c r="L88" s="342"/>
      <c r="M88" s="342"/>
      <c r="N88" s="342"/>
      <c r="O88" s="342"/>
      <c r="P88" s="342"/>
      <c r="Q88" s="342"/>
      <c r="R88" s="342"/>
      <c r="S88" s="342"/>
      <c r="T88" s="342"/>
      <c r="U88" s="342"/>
      <c r="V88" s="342"/>
      <c r="W88" s="342"/>
      <c r="X88" s="342"/>
      <c r="Y88" s="342"/>
      <c r="Z88" s="342"/>
      <c r="AA88" s="342"/>
      <c r="AB88" s="343"/>
      <c r="AC88" s="325" t="s">
        <v>325</v>
      </c>
      <c r="AD88" s="326"/>
      <c r="AE88" s="344">
        <v>0</v>
      </c>
      <c r="AF88" s="345"/>
      <c r="AG88" s="345"/>
      <c r="AH88" s="346"/>
      <c r="AI88" s="344">
        <v>0</v>
      </c>
      <c r="AJ88" s="345"/>
      <c r="AK88" s="345"/>
      <c r="AL88" s="346"/>
      <c r="AM88" s="344">
        <v>0</v>
      </c>
      <c r="AN88" s="345"/>
      <c r="AO88" s="345"/>
      <c r="AP88" s="346"/>
      <c r="AQ88" s="370" t="str">
        <f t="shared" si="4"/>
        <v>n.é.</v>
      </c>
      <c r="AR88" s="371"/>
    </row>
    <row r="89" spans="1:56" ht="20.100000000000001" customHeight="1" x14ac:dyDescent="0.2">
      <c r="A89" s="320" t="s">
        <v>205</v>
      </c>
      <c r="B89" s="321"/>
      <c r="C89" s="341" t="s">
        <v>326</v>
      </c>
      <c r="D89" s="342"/>
      <c r="E89" s="342"/>
      <c r="F89" s="342"/>
      <c r="G89" s="342"/>
      <c r="H89" s="342"/>
      <c r="I89" s="342"/>
      <c r="J89" s="342"/>
      <c r="K89" s="342"/>
      <c r="L89" s="342"/>
      <c r="M89" s="342"/>
      <c r="N89" s="342"/>
      <c r="O89" s="342"/>
      <c r="P89" s="342"/>
      <c r="Q89" s="342"/>
      <c r="R89" s="342"/>
      <c r="S89" s="342"/>
      <c r="T89" s="342"/>
      <c r="U89" s="342"/>
      <c r="V89" s="342"/>
      <c r="W89" s="342"/>
      <c r="X89" s="342"/>
      <c r="Y89" s="342"/>
      <c r="Z89" s="342"/>
      <c r="AA89" s="342"/>
      <c r="AB89" s="343"/>
      <c r="AC89" s="325" t="s">
        <v>327</v>
      </c>
      <c r="AD89" s="326"/>
      <c r="AE89" s="344">
        <v>0</v>
      </c>
      <c r="AF89" s="345"/>
      <c r="AG89" s="345"/>
      <c r="AH89" s="346"/>
      <c r="AI89" s="344">
        <v>0</v>
      </c>
      <c r="AJ89" s="345"/>
      <c r="AK89" s="345"/>
      <c r="AL89" s="346"/>
      <c r="AM89" s="344">
        <v>0</v>
      </c>
      <c r="AN89" s="345"/>
      <c r="AO89" s="345"/>
      <c r="AP89" s="346"/>
      <c r="AQ89" s="370" t="str">
        <f t="shared" si="4"/>
        <v>n.é.</v>
      </c>
      <c r="AR89" s="371"/>
    </row>
    <row r="90" spans="1:56" ht="20.100000000000001" customHeight="1" x14ac:dyDescent="0.2">
      <c r="A90" s="320" t="s">
        <v>206</v>
      </c>
      <c r="B90" s="321"/>
      <c r="C90" s="341" t="s">
        <v>328</v>
      </c>
      <c r="D90" s="342"/>
      <c r="E90" s="342"/>
      <c r="F90" s="342"/>
      <c r="G90" s="342"/>
      <c r="H90" s="342"/>
      <c r="I90" s="342"/>
      <c r="J90" s="342"/>
      <c r="K90" s="342"/>
      <c r="L90" s="342"/>
      <c r="M90" s="342"/>
      <c r="N90" s="342"/>
      <c r="O90" s="342"/>
      <c r="P90" s="342"/>
      <c r="Q90" s="342"/>
      <c r="R90" s="342"/>
      <c r="S90" s="342"/>
      <c r="T90" s="342"/>
      <c r="U90" s="342"/>
      <c r="V90" s="342"/>
      <c r="W90" s="342"/>
      <c r="X90" s="342"/>
      <c r="Y90" s="342"/>
      <c r="Z90" s="342"/>
      <c r="AA90" s="342"/>
      <c r="AB90" s="343"/>
      <c r="AC90" s="325" t="s">
        <v>329</v>
      </c>
      <c r="AD90" s="326"/>
      <c r="AE90" s="344">
        <v>0</v>
      </c>
      <c r="AF90" s="345"/>
      <c r="AG90" s="345"/>
      <c r="AH90" s="346"/>
      <c r="AI90" s="344">
        <v>0</v>
      </c>
      <c r="AJ90" s="345"/>
      <c r="AK90" s="345"/>
      <c r="AL90" s="346"/>
      <c r="AM90" s="344">
        <v>0</v>
      </c>
      <c r="AN90" s="345"/>
      <c r="AO90" s="345"/>
      <c r="AP90" s="346"/>
      <c r="AQ90" s="370" t="str">
        <f t="shared" si="4"/>
        <v>n.é.</v>
      </c>
      <c r="AR90" s="371"/>
    </row>
    <row r="91" spans="1:56" s="2" customFormat="1" ht="20.100000000000001" customHeight="1" x14ac:dyDescent="0.2">
      <c r="A91" s="347" t="s">
        <v>207</v>
      </c>
      <c r="B91" s="348"/>
      <c r="C91" s="349" t="s">
        <v>572</v>
      </c>
      <c r="D91" s="350"/>
      <c r="E91" s="350"/>
      <c r="F91" s="350"/>
      <c r="G91" s="350"/>
      <c r="H91" s="350"/>
      <c r="I91" s="350"/>
      <c r="J91" s="350"/>
      <c r="K91" s="350"/>
      <c r="L91" s="350"/>
      <c r="M91" s="350"/>
      <c r="N91" s="350"/>
      <c r="O91" s="350"/>
      <c r="P91" s="350"/>
      <c r="Q91" s="350"/>
      <c r="R91" s="350"/>
      <c r="S91" s="350"/>
      <c r="T91" s="350"/>
      <c r="U91" s="350"/>
      <c r="V91" s="350"/>
      <c r="W91" s="350"/>
      <c r="X91" s="350"/>
      <c r="Y91" s="350"/>
      <c r="Z91" s="350"/>
      <c r="AA91" s="350"/>
      <c r="AB91" s="351"/>
      <c r="AC91" s="722" t="s">
        <v>330</v>
      </c>
      <c r="AD91" s="723"/>
      <c r="AE91" s="745">
        <f>SUM(AE86:AH90)</f>
        <v>0</v>
      </c>
      <c r="AF91" s="746"/>
      <c r="AG91" s="746"/>
      <c r="AH91" s="747"/>
      <c r="AI91" s="361">
        <f>SUM(AI87)</f>
        <v>163400</v>
      </c>
      <c r="AJ91" s="362"/>
      <c r="AK91" s="362"/>
      <c r="AL91" s="363"/>
      <c r="AM91" s="361">
        <f>SUM(AM87)</f>
        <v>163400</v>
      </c>
      <c r="AN91" s="362"/>
      <c r="AO91" s="362"/>
      <c r="AP91" s="363"/>
      <c r="AQ91" s="372">
        <f t="shared" si="4"/>
        <v>1</v>
      </c>
      <c r="AR91" s="373"/>
      <c r="BD91" s="174"/>
    </row>
    <row r="92" spans="1:56" ht="32.25" customHeight="1" x14ac:dyDescent="0.2">
      <c r="A92" s="320" t="s">
        <v>208</v>
      </c>
      <c r="B92" s="321"/>
      <c r="C92" s="341" t="s">
        <v>432</v>
      </c>
      <c r="D92" s="342"/>
      <c r="E92" s="342"/>
      <c r="F92" s="342"/>
      <c r="G92" s="342"/>
      <c r="H92" s="342"/>
      <c r="I92" s="342"/>
      <c r="J92" s="342"/>
      <c r="K92" s="342"/>
      <c r="L92" s="342"/>
      <c r="M92" s="342"/>
      <c r="N92" s="342"/>
      <c r="O92" s="342"/>
      <c r="P92" s="342"/>
      <c r="Q92" s="342"/>
      <c r="R92" s="342"/>
      <c r="S92" s="342"/>
      <c r="T92" s="342"/>
      <c r="U92" s="342"/>
      <c r="V92" s="342"/>
      <c r="W92" s="342"/>
      <c r="X92" s="342"/>
      <c r="Y92" s="342"/>
      <c r="Z92" s="342"/>
      <c r="AA92" s="342"/>
      <c r="AB92" s="343"/>
      <c r="AC92" s="325" t="s">
        <v>331</v>
      </c>
      <c r="AD92" s="326"/>
      <c r="AE92" s="344">
        <v>0</v>
      </c>
      <c r="AF92" s="345"/>
      <c r="AG92" s="345"/>
      <c r="AH92" s="346"/>
      <c r="AI92" s="344">
        <v>0</v>
      </c>
      <c r="AJ92" s="345"/>
      <c r="AK92" s="345"/>
      <c r="AL92" s="346"/>
      <c r="AM92" s="344">
        <v>0</v>
      </c>
      <c r="AN92" s="345"/>
      <c r="AO92" s="345"/>
      <c r="AP92" s="346"/>
      <c r="AQ92" s="370" t="str">
        <f t="shared" si="4"/>
        <v>n.é.</v>
      </c>
      <c r="AR92" s="371"/>
    </row>
    <row r="93" spans="1:56" ht="20.100000000000001" customHeight="1" x14ac:dyDescent="0.2">
      <c r="A93" s="320" t="s">
        <v>209</v>
      </c>
      <c r="B93" s="321"/>
      <c r="C93" s="341" t="s">
        <v>573</v>
      </c>
      <c r="D93" s="342"/>
      <c r="E93" s="342"/>
      <c r="F93" s="342"/>
      <c r="G93" s="342"/>
      <c r="H93" s="342"/>
      <c r="I93" s="342"/>
      <c r="J93" s="342"/>
      <c r="K93" s="342"/>
      <c r="L93" s="342"/>
      <c r="M93" s="342"/>
      <c r="N93" s="342"/>
      <c r="O93" s="342"/>
      <c r="P93" s="342"/>
      <c r="Q93" s="342"/>
      <c r="R93" s="342"/>
      <c r="S93" s="342"/>
      <c r="T93" s="342"/>
      <c r="U93" s="342"/>
      <c r="V93" s="342"/>
      <c r="W93" s="342"/>
      <c r="X93" s="342"/>
      <c r="Y93" s="342"/>
      <c r="Z93" s="342"/>
      <c r="AA93" s="342"/>
      <c r="AB93" s="343"/>
      <c r="AC93" s="325" t="s">
        <v>332</v>
      </c>
      <c r="AD93" s="326"/>
      <c r="AE93" s="344">
        <v>0</v>
      </c>
      <c r="AF93" s="345"/>
      <c r="AG93" s="345"/>
      <c r="AH93" s="346"/>
      <c r="AI93" s="344">
        <v>0</v>
      </c>
      <c r="AJ93" s="345"/>
      <c r="AK93" s="345"/>
      <c r="AL93" s="346"/>
      <c r="AM93" s="344">
        <v>0</v>
      </c>
      <c r="AN93" s="345"/>
      <c r="AO93" s="345"/>
      <c r="AP93" s="346"/>
      <c r="AQ93" s="370" t="str">
        <f t="shared" si="4"/>
        <v>n.é.</v>
      </c>
      <c r="AR93" s="371"/>
    </row>
    <row r="94" spans="1:56" ht="20.100000000000001" customHeight="1" x14ac:dyDescent="0.2">
      <c r="A94" s="320" t="s">
        <v>210</v>
      </c>
      <c r="B94" s="321"/>
      <c r="C94" s="341" t="s">
        <v>576</v>
      </c>
      <c r="D94" s="342"/>
      <c r="E94" s="342"/>
      <c r="F94" s="342"/>
      <c r="G94" s="342"/>
      <c r="H94" s="342"/>
      <c r="I94" s="342"/>
      <c r="J94" s="342"/>
      <c r="K94" s="342"/>
      <c r="L94" s="342"/>
      <c r="M94" s="342"/>
      <c r="N94" s="342"/>
      <c r="O94" s="342"/>
      <c r="P94" s="342"/>
      <c r="Q94" s="342"/>
      <c r="R94" s="342"/>
      <c r="S94" s="342"/>
      <c r="T94" s="342"/>
      <c r="U94" s="342"/>
      <c r="V94" s="342"/>
      <c r="W94" s="342"/>
      <c r="X94" s="342"/>
      <c r="Y94" s="342"/>
      <c r="Z94" s="342"/>
      <c r="AA94" s="342"/>
      <c r="AB94" s="343"/>
      <c r="AC94" s="325" t="s">
        <v>334</v>
      </c>
      <c r="AD94" s="326"/>
      <c r="AE94" s="344">
        <v>0</v>
      </c>
      <c r="AF94" s="345"/>
      <c r="AG94" s="345"/>
      <c r="AH94" s="346"/>
      <c r="AI94" s="344">
        <v>0</v>
      </c>
      <c r="AJ94" s="345"/>
      <c r="AK94" s="345"/>
      <c r="AL94" s="346"/>
      <c r="AM94" s="344">
        <v>0</v>
      </c>
      <c r="AN94" s="345"/>
      <c r="AO94" s="345"/>
      <c r="AP94" s="346"/>
      <c r="AQ94" s="370" t="str">
        <f t="shared" si="4"/>
        <v>n.é.</v>
      </c>
      <c r="AR94" s="371"/>
    </row>
    <row r="95" spans="1:56" ht="20.100000000000001" customHeight="1" x14ac:dyDescent="0.2">
      <c r="A95" s="320" t="s">
        <v>211</v>
      </c>
      <c r="B95" s="321"/>
      <c r="C95" s="341" t="s">
        <v>433</v>
      </c>
      <c r="D95" s="342"/>
      <c r="E95" s="342"/>
      <c r="F95" s="342"/>
      <c r="G95" s="342"/>
      <c r="H95" s="342"/>
      <c r="I95" s="342"/>
      <c r="J95" s="342"/>
      <c r="K95" s="342"/>
      <c r="L95" s="342"/>
      <c r="M95" s="342"/>
      <c r="N95" s="342"/>
      <c r="O95" s="342"/>
      <c r="P95" s="342"/>
      <c r="Q95" s="342"/>
      <c r="R95" s="342"/>
      <c r="S95" s="342"/>
      <c r="T95" s="342"/>
      <c r="U95" s="342"/>
      <c r="V95" s="342"/>
      <c r="W95" s="342"/>
      <c r="X95" s="342"/>
      <c r="Y95" s="342"/>
      <c r="Z95" s="342"/>
      <c r="AA95" s="342"/>
      <c r="AB95" s="343"/>
      <c r="AC95" s="325" t="s">
        <v>574</v>
      </c>
      <c r="AD95" s="326"/>
      <c r="AE95" s="344">
        <v>0</v>
      </c>
      <c r="AF95" s="345"/>
      <c r="AG95" s="345"/>
      <c r="AH95" s="346"/>
      <c r="AI95" s="344">
        <v>0</v>
      </c>
      <c r="AJ95" s="345"/>
      <c r="AK95" s="345"/>
      <c r="AL95" s="346"/>
      <c r="AM95" s="344">
        <v>0</v>
      </c>
      <c r="AN95" s="345"/>
      <c r="AO95" s="345"/>
      <c r="AP95" s="346"/>
      <c r="AQ95" s="370" t="str">
        <f t="shared" si="4"/>
        <v>n.é.</v>
      </c>
      <c r="AR95" s="371"/>
    </row>
    <row r="96" spans="1:56" ht="20.100000000000001" customHeight="1" x14ac:dyDescent="0.2">
      <c r="A96" s="320" t="s">
        <v>212</v>
      </c>
      <c r="B96" s="321"/>
      <c r="C96" s="341" t="s">
        <v>333</v>
      </c>
      <c r="D96" s="342"/>
      <c r="E96" s="342"/>
      <c r="F96" s="342"/>
      <c r="G96" s="342"/>
      <c r="H96" s="342"/>
      <c r="I96" s="342"/>
      <c r="J96" s="342"/>
      <c r="K96" s="342"/>
      <c r="L96" s="342"/>
      <c r="M96" s="342"/>
      <c r="N96" s="342"/>
      <c r="O96" s="342"/>
      <c r="P96" s="342"/>
      <c r="Q96" s="342"/>
      <c r="R96" s="342"/>
      <c r="S96" s="342"/>
      <c r="T96" s="342"/>
      <c r="U96" s="342"/>
      <c r="V96" s="342"/>
      <c r="W96" s="342"/>
      <c r="X96" s="342"/>
      <c r="Y96" s="342"/>
      <c r="Z96" s="342"/>
      <c r="AA96" s="342"/>
      <c r="AB96" s="343"/>
      <c r="AC96" s="325" t="s">
        <v>575</v>
      </c>
      <c r="AD96" s="326"/>
      <c r="AE96" s="344">
        <v>0</v>
      </c>
      <c r="AF96" s="345"/>
      <c r="AG96" s="345"/>
      <c r="AH96" s="346"/>
      <c r="AI96" s="344">
        <v>0</v>
      </c>
      <c r="AJ96" s="345"/>
      <c r="AK96" s="345"/>
      <c r="AL96" s="346"/>
      <c r="AM96" s="344">
        <v>0</v>
      </c>
      <c r="AN96" s="345"/>
      <c r="AO96" s="345"/>
      <c r="AP96" s="346"/>
      <c r="AQ96" s="370" t="str">
        <f t="shared" si="4"/>
        <v>n.é.</v>
      </c>
      <c r="AR96" s="371"/>
    </row>
    <row r="97" spans="1:56" s="2" customFormat="1" ht="20.100000000000001" customHeight="1" x14ac:dyDescent="0.2">
      <c r="A97" s="347" t="s">
        <v>213</v>
      </c>
      <c r="B97" s="348"/>
      <c r="C97" s="349" t="s">
        <v>581</v>
      </c>
      <c r="D97" s="350"/>
      <c r="E97" s="350"/>
      <c r="F97" s="350"/>
      <c r="G97" s="350"/>
      <c r="H97" s="350"/>
      <c r="I97" s="350"/>
      <c r="J97" s="350"/>
      <c r="K97" s="350"/>
      <c r="L97" s="350"/>
      <c r="M97" s="350"/>
      <c r="N97" s="350"/>
      <c r="O97" s="350"/>
      <c r="P97" s="350"/>
      <c r="Q97" s="350"/>
      <c r="R97" s="350"/>
      <c r="S97" s="350"/>
      <c r="T97" s="350"/>
      <c r="U97" s="350"/>
      <c r="V97" s="350"/>
      <c r="W97" s="350"/>
      <c r="X97" s="350"/>
      <c r="Y97" s="350"/>
      <c r="Z97" s="350"/>
      <c r="AA97" s="350"/>
      <c r="AB97" s="351"/>
      <c r="AC97" s="722" t="s">
        <v>335</v>
      </c>
      <c r="AD97" s="723"/>
      <c r="AE97" s="361">
        <f>SUM(AE92:AH96)</f>
        <v>0</v>
      </c>
      <c r="AF97" s="362"/>
      <c r="AG97" s="362"/>
      <c r="AH97" s="363"/>
      <c r="AI97" s="361">
        <f>SUM(AI92:AL96)</f>
        <v>0</v>
      </c>
      <c r="AJ97" s="362"/>
      <c r="AK97" s="362"/>
      <c r="AL97" s="363"/>
      <c r="AM97" s="361">
        <f>SUM(AM92:AP96)</f>
        <v>0</v>
      </c>
      <c r="AN97" s="362"/>
      <c r="AO97" s="362"/>
      <c r="AP97" s="363"/>
      <c r="AQ97" s="372" t="str">
        <f t="shared" si="4"/>
        <v>n.é.</v>
      </c>
      <c r="AR97" s="373"/>
      <c r="BD97" s="174"/>
    </row>
    <row r="98" spans="1:56" ht="20.100000000000001" customHeight="1" x14ac:dyDescent="0.2">
      <c r="A98" s="320" t="s">
        <v>214</v>
      </c>
      <c r="B98" s="321"/>
      <c r="C98" s="341" t="s">
        <v>434</v>
      </c>
      <c r="D98" s="342"/>
      <c r="E98" s="342"/>
      <c r="F98" s="342"/>
      <c r="G98" s="342"/>
      <c r="H98" s="342"/>
      <c r="I98" s="342"/>
      <c r="J98" s="342"/>
      <c r="K98" s="342"/>
      <c r="L98" s="342"/>
      <c r="M98" s="342"/>
      <c r="N98" s="342"/>
      <c r="O98" s="342"/>
      <c r="P98" s="342"/>
      <c r="Q98" s="342"/>
      <c r="R98" s="342"/>
      <c r="S98" s="342"/>
      <c r="T98" s="342"/>
      <c r="U98" s="342"/>
      <c r="V98" s="342"/>
      <c r="W98" s="342"/>
      <c r="X98" s="342"/>
      <c r="Y98" s="342"/>
      <c r="Z98" s="342"/>
      <c r="AA98" s="342"/>
      <c r="AB98" s="343"/>
      <c r="AC98" s="325" t="s">
        <v>336</v>
      </c>
      <c r="AD98" s="326"/>
      <c r="AE98" s="344">
        <v>0</v>
      </c>
      <c r="AF98" s="345"/>
      <c r="AG98" s="345"/>
      <c r="AH98" s="346"/>
      <c r="AI98" s="344">
        <v>0</v>
      </c>
      <c r="AJ98" s="345"/>
      <c r="AK98" s="345"/>
      <c r="AL98" s="346"/>
      <c r="AM98" s="344">
        <v>0</v>
      </c>
      <c r="AN98" s="345"/>
      <c r="AO98" s="345"/>
      <c r="AP98" s="346"/>
      <c r="AQ98" s="370" t="str">
        <f t="shared" si="4"/>
        <v>n.é.</v>
      </c>
      <c r="AR98" s="371"/>
    </row>
    <row r="99" spans="1:56" ht="20.100000000000001" customHeight="1" x14ac:dyDescent="0.2">
      <c r="A99" s="320" t="s">
        <v>215</v>
      </c>
      <c r="B99" s="321"/>
      <c r="C99" s="341" t="s">
        <v>579</v>
      </c>
      <c r="D99" s="342"/>
      <c r="E99" s="342"/>
      <c r="F99" s="342"/>
      <c r="G99" s="342"/>
      <c r="H99" s="342"/>
      <c r="I99" s="342"/>
      <c r="J99" s="342"/>
      <c r="K99" s="342"/>
      <c r="L99" s="342"/>
      <c r="M99" s="342"/>
      <c r="N99" s="342"/>
      <c r="O99" s="342"/>
      <c r="P99" s="342"/>
      <c r="Q99" s="342"/>
      <c r="R99" s="342"/>
      <c r="S99" s="342"/>
      <c r="T99" s="342"/>
      <c r="U99" s="342"/>
      <c r="V99" s="342"/>
      <c r="W99" s="342"/>
      <c r="X99" s="342"/>
      <c r="Y99" s="342"/>
      <c r="Z99" s="342"/>
      <c r="AA99" s="342"/>
      <c r="AB99" s="343"/>
      <c r="AC99" s="325" t="s">
        <v>337</v>
      </c>
      <c r="AD99" s="326"/>
      <c r="AE99" s="344">
        <v>0</v>
      </c>
      <c r="AF99" s="345"/>
      <c r="AG99" s="345"/>
      <c r="AH99" s="346"/>
      <c r="AI99" s="344">
        <v>0</v>
      </c>
      <c r="AJ99" s="345"/>
      <c r="AK99" s="345"/>
      <c r="AL99" s="346"/>
      <c r="AM99" s="344">
        <v>0</v>
      </c>
      <c r="AN99" s="345"/>
      <c r="AO99" s="345"/>
      <c r="AP99" s="346"/>
      <c r="AQ99" s="370" t="str">
        <f t="shared" si="4"/>
        <v>n.é.</v>
      </c>
      <c r="AR99" s="371"/>
    </row>
    <row r="100" spans="1:56" ht="20.100000000000001" customHeight="1" x14ac:dyDescent="0.2">
      <c r="A100" s="320" t="s">
        <v>216</v>
      </c>
      <c r="B100" s="321"/>
      <c r="C100" s="341" t="s">
        <v>580</v>
      </c>
      <c r="D100" s="342"/>
      <c r="E100" s="342"/>
      <c r="F100" s="342"/>
      <c r="G100" s="342"/>
      <c r="H100" s="342"/>
      <c r="I100" s="342"/>
      <c r="J100" s="342"/>
      <c r="K100" s="342"/>
      <c r="L100" s="342"/>
      <c r="M100" s="342"/>
      <c r="N100" s="342"/>
      <c r="O100" s="342"/>
      <c r="P100" s="342"/>
      <c r="Q100" s="342"/>
      <c r="R100" s="342"/>
      <c r="S100" s="342"/>
      <c r="T100" s="342"/>
      <c r="U100" s="342"/>
      <c r="V100" s="342"/>
      <c r="W100" s="342"/>
      <c r="X100" s="342"/>
      <c r="Y100" s="342"/>
      <c r="Z100" s="342"/>
      <c r="AA100" s="342"/>
      <c r="AB100" s="343"/>
      <c r="AC100" s="325" t="s">
        <v>339</v>
      </c>
      <c r="AD100" s="326"/>
      <c r="AE100" s="344">
        <v>0</v>
      </c>
      <c r="AF100" s="345"/>
      <c r="AG100" s="345"/>
      <c r="AH100" s="346"/>
      <c r="AI100" s="344">
        <v>0</v>
      </c>
      <c r="AJ100" s="345"/>
      <c r="AK100" s="345"/>
      <c r="AL100" s="346"/>
      <c r="AM100" s="344">
        <v>0</v>
      </c>
      <c r="AN100" s="345"/>
      <c r="AO100" s="345"/>
      <c r="AP100" s="346"/>
      <c r="AQ100" s="370" t="str">
        <f t="shared" si="4"/>
        <v>n.é.</v>
      </c>
      <c r="AR100" s="371"/>
    </row>
    <row r="101" spans="1:56" ht="25.5" customHeight="1" x14ac:dyDescent="0.2">
      <c r="A101" s="320" t="s">
        <v>217</v>
      </c>
      <c r="B101" s="321"/>
      <c r="C101" s="341" t="s">
        <v>435</v>
      </c>
      <c r="D101" s="342"/>
      <c r="E101" s="342"/>
      <c r="F101" s="342"/>
      <c r="G101" s="342"/>
      <c r="H101" s="342"/>
      <c r="I101" s="342"/>
      <c r="J101" s="342"/>
      <c r="K101" s="342"/>
      <c r="L101" s="342"/>
      <c r="M101" s="342"/>
      <c r="N101" s="342"/>
      <c r="O101" s="342"/>
      <c r="P101" s="342"/>
      <c r="Q101" s="342"/>
      <c r="R101" s="342"/>
      <c r="S101" s="342"/>
      <c r="T101" s="342"/>
      <c r="U101" s="342"/>
      <c r="V101" s="342"/>
      <c r="W101" s="342"/>
      <c r="X101" s="342"/>
      <c r="Y101" s="342"/>
      <c r="Z101" s="342"/>
      <c r="AA101" s="342"/>
      <c r="AB101" s="343"/>
      <c r="AC101" s="325" t="s">
        <v>577</v>
      </c>
      <c r="AD101" s="326"/>
      <c r="AE101" s="344">
        <v>0</v>
      </c>
      <c r="AF101" s="345"/>
      <c r="AG101" s="345"/>
      <c r="AH101" s="346"/>
      <c r="AI101" s="344">
        <v>0</v>
      </c>
      <c r="AJ101" s="345"/>
      <c r="AK101" s="345"/>
      <c r="AL101" s="346"/>
      <c r="AM101" s="344">
        <v>0</v>
      </c>
      <c r="AN101" s="345"/>
      <c r="AO101" s="345"/>
      <c r="AP101" s="346"/>
      <c r="AQ101" s="370" t="str">
        <f t="shared" si="4"/>
        <v>n.é.</v>
      </c>
      <c r="AR101" s="371"/>
    </row>
    <row r="102" spans="1:56" ht="20.100000000000001" customHeight="1" x14ac:dyDescent="0.2">
      <c r="A102" s="320" t="s">
        <v>218</v>
      </c>
      <c r="B102" s="321"/>
      <c r="C102" s="341" t="s">
        <v>338</v>
      </c>
      <c r="D102" s="342"/>
      <c r="E102" s="342"/>
      <c r="F102" s="342"/>
      <c r="G102" s="342"/>
      <c r="H102" s="342"/>
      <c r="I102" s="342"/>
      <c r="J102" s="342"/>
      <c r="K102" s="342"/>
      <c r="L102" s="342"/>
      <c r="M102" s="342"/>
      <c r="N102" s="342"/>
      <c r="O102" s="342"/>
      <c r="P102" s="342"/>
      <c r="Q102" s="342"/>
      <c r="R102" s="342"/>
      <c r="S102" s="342"/>
      <c r="T102" s="342"/>
      <c r="U102" s="342"/>
      <c r="V102" s="342"/>
      <c r="W102" s="342"/>
      <c r="X102" s="342"/>
      <c r="Y102" s="342"/>
      <c r="Z102" s="342"/>
      <c r="AA102" s="342"/>
      <c r="AB102" s="343"/>
      <c r="AC102" s="352" t="s">
        <v>578</v>
      </c>
      <c r="AD102" s="353"/>
      <c r="AE102" s="748">
        <f>SUM(AE103)</f>
        <v>0</v>
      </c>
      <c r="AF102" s="749"/>
      <c r="AG102" s="749"/>
      <c r="AH102" s="750"/>
      <c r="AI102" s="748">
        <v>0</v>
      </c>
      <c r="AJ102" s="749"/>
      <c r="AK102" s="749"/>
      <c r="AL102" s="750"/>
      <c r="AM102" s="748">
        <v>0</v>
      </c>
      <c r="AN102" s="749"/>
      <c r="AO102" s="749"/>
      <c r="AP102" s="750"/>
      <c r="AQ102" s="370" t="str">
        <f t="shared" si="4"/>
        <v>n.é.</v>
      </c>
      <c r="AR102" s="371"/>
    </row>
    <row r="103" spans="1:56" s="4" customFormat="1" ht="20.100000000000001" customHeight="1" x14ac:dyDescent="0.2">
      <c r="A103" s="690" t="s">
        <v>457</v>
      </c>
      <c r="B103" s="691"/>
      <c r="C103" s="699" t="s">
        <v>463</v>
      </c>
      <c r="D103" s="700"/>
      <c r="E103" s="700"/>
      <c r="F103" s="700"/>
      <c r="G103" s="700"/>
      <c r="H103" s="700"/>
      <c r="I103" s="700"/>
      <c r="J103" s="700"/>
      <c r="K103" s="700"/>
      <c r="L103" s="700"/>
      <c r="M103" s="700"/>
      <c r="N103" s="700"/>
      <c r="O103" s="700"/>
      <c r="P103" s="700"/>
      <c r="Q103" s="700"/>
      <c r="R103" s="700"/>
      <c r="S103" s="700"/>
      <c r="T103" s="700"/>
      <c r="U103" s="700"/>
      <c r="V103" s="700"/>
      <c r="W103" s="700"/>
      <c r="X103" s="700"/>
      <c r="Y103" s="700"/>
      <c r="Z103" s="700"/>
      <c r="AA103" s="700"/>
      <c r="AB103" s="707"/>
      <c r="AC103" s="694" t="s">
        <v>457</v>
      </c>
      <c r="AD103" s="695"/>
      <c r="AE103" s="696">
        <v>0</v>
      </c>
      <c r="AF103" s="697"/>
      <c r="AG103" s="697"/>
      <c r="AH103" s="698"/>
      <c r="AI103" s="696">
        <v>0</v>
      </c>
      <c r="AJ103" s="697"/>
      <c r="AK103" s="697"/>
      <c r="AL103" s="698"/>
      <c r="AM103" s="683">
        <v>0</v>
      </c>
      <c r="AN103" s="684"/>
      <c r="AO103" s="684"/>
      <c r="AP103" s="685"/>
      <c r="AQ103" s="494" t="s">
        <v>566</v>
      </c>
      <c r="AR103" s="495"/>
    </row>
    <row r="104" spans="1:56" s="2" customFormat="1" ht="20.100000000000001" customHeight="1" x14ac:dyDescent="0.2">
      <c r="A104" s="347" t="s">
        <v>219</v>
      </c>
      <c r="B104" s="348"/>
      <c r="C104" s="349" t="s">
        <v>582</v>
      </c>
      <c r="D104" s="350"/>
      <c r="E104" s="350"/>
      <c r="F104" s="350"/>
      <c r="G104" s="350"/>
      <c r="H104" s="350"/>
      <c r="I104" s="350"/>
      <c r="J104" s="350"/>
      <c r="K104" s="350"/>
      <c r="L104" s="350"/>
      <c r="M104" s="350"/>
      <c r="N104" s="350"/>
      <c r="O104" s="350"/>
      <c r="P104" s="350"/>
      <c r="Q104" s="350"/>
      <c r="R104" s="350"/>
      <c r="S104" s="350"/>
      <c r="T104" s="350"/>
      <c r="U104" s="350"/>
      <c r="V104" s="350"/>
      <c r="W104" s="350"/>
      <c r="X104" s="350"/>
      <c r="Y104" s="350"/>
      <c r="Z104" s="350"/>
      <c r="AA104" s="350"/>
      <c r="AB104" s="351"/>
      <c r="AC104" s="722" t="s">
        <v>340</v>
      </c>
      <c r="AD104" s="723"/>
      <c r="AE104" s="361">
        <f>SUM(AE98:AH102)</f>
        <v>0</v>
      </c>
      <c r="AF104" s="362"/>
      <c r="AG104" s="362"/>
      <c r="AH104" s="363"/>
      <c r="AI104" s="361">
        <f>SUM(AI102)</f>
        <v>0</v>
      </c>
      <c r="AJ104" s="362"/>
      <c r="AK104" s="362"/>
      <c r="AL104" s="363"/>
      <c r="AM104" s="361">
        <f>SUM(AM98:AP102)</f>
        <v>0</v>
      </c>
      <c r="AN104" s="362"/>
      <c r="AO104" s="362"/>
      <c r="AP104" s="363"/>
      <c r="AQ104" s="372" t="str">
        <f t="shared" ref="AQ104:AQ135" si="5">IF(AI104&gt;0,AM104/AI104,"n.é.")</f>
        <v>n.é.</v>
      </c>
      <c r="AR104" s="373"/>
      <c r="BD104" s="174"/>
    </row>
    <row r="105" spans="1:56" s="2" customFormat="1" ht="20.100000000000001" customHeight="1" x14ac:dyDescent="0.2">
      <c r="A105" s="387" t="s">
        <v>220</v>
      </c>
      <c r="B105" s="388"/>
      <c r="C105" s="389" t="s">
        <v>583</v>
      </c>
      <c r="D105" s="390"/>
      <c r="E105" s="390"/>
      <c r="F105" s="390"/>
      <c r="G105" s="390"/>
      <c r="H105" s="390"/>
      <c r="I105" s="390"/>
      <c r="J105" s="390"/>
      <c r="K105" s="390"/>
      <c r="L105" s="390"/>
      <c r="M105" s="390"/>
      <c r="N105" s="390"/>
      <c r="O105" s="390"/>
      <c r="P105" s="390"/>
      <c r="Q105" s="390"/>
      <c r="R105" s="390"/>
      <c r="S105" s="390"/>
      <c r="T105" s="390"/>
      <c r="U105" s="390"/>
      <c r="V105" s="390"/>
      <c r="W105" s="390"/>
      <c r="X105" s="390"/>
      <c r="Y105" s="390"/>
      <c r="Z105" s="390"/>
      <c r="AA105" s="390"/>
      <c r="AB105" s="391"/>
      <c r="AC105" s="392" t="s">
        <v>341</v>
      </c>
      <c r="AD105" s="393"/>
      <c r="AE105" s="361">
        <f>AE47+AE54+AE72+AE85+AE91+AE97+AE104</f>
        <v>172493248</v>
      </c>
      <c r="AF105" s="362"/>
      <c r="AG105" s="362"/>
      <c r="AH105" s="363"/>
      <c r="AI105" s="361">
        <f>SUM(AI47,AI54,AI72,AI85,AI91,AI97,AI104)</f>
        <v>182963904</v>
      </c>
      <c r="AJ105" s="362"/>
      <c r="AK105" s="362"/>
      <c r="AL105" s="363"/>
      <c r="AM105" s="361">
        <f>SUM(AM47,AM54,AM72,AM85,AM91,AM97,AM104)</f>
        <v>137912486</v>
      </c>
      <c r="AN105" s="362"/>
      <c r="AO105" s="362"/>
      <c r="AP105" s="363"/>
      <c r="AQ105" s="380">
        <f t="shared" si="5"/>
        <v>0.75376881988700895</v>
      </c>
      <c r="AR105" s="381"/>
    </row>
    <row r="106" spans="1:56" ht="20.100000000000001" customHeight="1" x14ac:dyDescent="0.2">
      <c r="A106" s="320" t="s">
        <v>221</v>
      </c>
      <c r="B106" s="321"/>
      <c r="C106" s="382" t="s">
        <v>584</v>
      </c>
      <c r="D106" s="383"/>
      <c r="E106" s="383"/>
      <c r="F106" s="383"/>
      <c r="G106" s="383"/>
      <c r="H106" s="383"/>
      <c r="I106" s="383"/>
      <c r="J106" s="383"/>
      <c r="K106" s="383"/>
      <c r="L106" s="383"/>
      <c r="M106" s="383"/>
      <c r="N106" s="383"/>
      <c r="O106" s="383"/>
      <c r="P106" s="383"/>
      <c r="Q106" s="383"/>
      <c r="R106" s="383"/>
      <c r="S106" s="383"/>
      <c r="T106" s="383"/>
      <c r="U106" s="383"/>
      <c r="V106" s="383"/>
      <c r="W106" s="383"/>
      <c r="X106" s="383"/>
      <c r="Y106" s="383"/>
      <c r="Z106" s="383"/>
      <c r="AA106" s="383"/>
      <c r="AB106" s="384"/>
      <c r="AC106" s="385" t="s">
        <v>342</v>
      </c>
      <c r="AD106" s="386"/>
      <c r="AE106" s="344">
        <v>0</v>
      </c>
      <c r="AF106" s="345"/>
      <c r="AG106" s="345"/>
      <c r="AH106" s="346"/>
      <c r="AI106" s="344">
        <v>0</v>
      </c>
      <c r="AJ106" s="345"/>
      <c r="AK106" s="345"/>
      <c r="AL106" s="346"/>
      <c r="AM106" s="344">
        <v>0</v>
      </c>
      <c r="AN106" s="345"/>
      <c r="AO106" s="345"/>
      <c r="AP106" s="346"/>
      <c r="AQ106" s="370" t="str">
        <f t="shared" si="5"/>
        <v>n.é.</v>
      </c>
      <c r="AR106" s="371"/>
    </row>
    <row r="107" spans="1:56" ht="20.100000000000001" customHeight="1" x14ac:dyDescent="0.2">
      <c r="A107" s="320" t="s">
        <v>222</v>
      </c>
      <c r="B107" s="321"/>
      <c r="C107" s="341" t="s">
        <v>343</v>
      </c>
      <c r="D107" s="342"/>
      <c r="E107" s="342"/>
      <c r="F107" s="342"/>
      <c r="G107" s="342"/>
      <c r="H107" s="342"/>
      <c r="I107" s="342"/>
      <c r="J107" s="342"/>
      <c r="K107" s="342"/>
      <c r="L107" s="342"/>
      <c r="M107" s="342"/>
      <c r="N107" s="342"/>
      <c r="O107" s="342"/>
      <c r="P107" s="342"/>
      <c r="Q107" s="342"/>
      <c r="R107" s="342"/>
      <c r="S107" s="342"/>
      <c r="T107" s="342"/>
      <c r="U107" s="342"/>
      <c r="V107" s="342"/>
      <c r="W107" s="342"/>
      <c r="X107" s="342"/>
      <c r="Y107" s="342"/>
      <c r="Z107" s="342"/>
      <c r="AA107" s="342"/>
      <c r="AB107" s="343"/>
      <c r="AC107" s="385" t="s">
        <v>344</v>
      </c>
      <c r="AD107" s="386"/>
      <c r="AE107" s="344">
        <v>0</v>
      </c>
      <c r="AF107" s="345"/>
      <c r="AG107" s="345"/>
      <c r="AH107" s="346"/>
      <c r="AI107" s="344">
        <v>0</v>
      </c>
      <c r="AJ107" s="345"/>
      <c r="AK107" s="345"/>
      <c r="AL107" s="346"/>
      <c r="AM107" s="344">
        <v>0</v>
      </c>
      <c r="AN107" s="345"/>
      <c r="AO107" s="345"/>
      <c r="AP107" s="346"/>
      <c r="AQ107" s="370" t="str">
        <f t="shared" si="5"/>
        <v>n.é.</v>
      </c>
      <c r="AR107" s="371"/>
    </row>
    <row r="108" spans="1:56" ht="20.100000000000001" customHeight="1" x14ac:dyDescent="0.2">
      <c r="A108" s="320" t="s">
        <v>223</v>
      </c>
      <c r="B108" s="321"/>
      <c r="C108" s="382" t="s">
        <v>585</v>
      </c>
      <c r="D108" s="383"/>
      <c r="E108" s="383"/>
      <c r="F108" s="383"/>
      <c r="G108" s="383"/>
      <c r="H108" s="383"/>
      <c r="I108" s="383"/>
      <c r="J108" s="383"/>
      <c r="K108" s="383"/>
      <c r="L108" s="383"/>
      <c r="M108" s="383"/>
      <c r="N108" s="383"/>
      <c r="O108" s="383"/>
      <c r="P108" s="383"/>
      <c r="Q108" s="383"/>
      <c r="R108" s="383"/>
      <c r="S108" s="383"/>
      <c r="T108" s="383"/>
      <c r="U108" s="383"/>
      <c r="V108" s="383"/>
      <c r="W108" s="383"/>
      <c r="X108" s="383"/>
      <c r="Y108" s="383"/>
      <c r="Z108" s="383"/>
      <c r="AA108" s="383"/>
      <c r="AB108" s="384"/>
      <c r="AC108" s="385" t="s">
        <v>345</v>
      </c>
      <c r="AD108" s="386"/>
      <c r="AE108" s="344">
        <v>0</v>
      </c>
      <c r="AF108" s="345"/>
      <c r="AG108" s="345"/>
      <c r="AH108" s="346"/>
      <c r="AI108" s="344">
        <v>0</v>
      </c>
      <c r="AJ108" s="345"/>
      <c r="AK108" s="345"/>
      <c r="AL108" s="346"/>
      <c r="AM108" s="344">
        <v>0</v>
      </c>
      <c r="AN108" s="345"/>
      <c r="AO108" s="345"/>
      <c r="AP108" s="346"/>
      <c r="AQ108" s="370" t="str">
        <f t="shared" si="5"/>
        <v>n.é.</v>
      </c>
      <c r="AR108" s="371"/>
    </row>
    <row r="109" spans="1:56" s="2" customFormat="1" ht="20.100000000000001" customHeight="1" x14ac:dyDescent="0.2">
      <c r="A109" s="347" t="s">
        <v>224</v>
      </c>
      <c r="B109" s="348"/>
      <c r="C109" s="349" t="s">
        <v>588</v>
      </c>
      <c r="D109" s="350"/>
      <c r="E109" s="350"/>
      <c r="F109" s="350"/>
      <c r="G109" s="350"/>
      <c r="H109" s="350"/>
      <c r="I109" s="350"/>
      <c r="J109" s="350"/>
      <c r="K109" s="350"/>
      <c r="L109" s="350"/>
      <c r="M109" s="350"/>
      <c r="N109" s="350"/>
      <c r="O109" s="350"/>
      <c r="P109" s="350"/>
      <c r="Q109" s="350"/>
      <c r="R109" s="350"/>
      <c r="S109" s="350"/>
      <c r="T109" s="350"/>
      <c r="U109" s="350"/>
      <c r="V109" s="350"/>
      <c r="W109" s="350"/>
      <c r="X109" s="350"/>
      <c r="Y109" s="350"/>
      <c r="Z109" s="350"/>
      <c r="AA109" s="350"/>
      <c r="AB109" s="351"/>
      <c r="AC109" s="394" t="s">
        <v>346</v>
      </c>
      <c r="AD109" s="395"/>
      <c r="AE109" s="364">
        <f>SUM(AE106:AH108)</f>
        <v>0</v>
      </c>
      <c r="AF109" s="365"/>
      <c r="AG109" s="365"/>
      <c r="AH109" s="366"/>
      <c r="AI109" s="364">
        <v>0</v>
      </c>
      <c r="AJ109" s="365"/>
      <c r="AK109" s="365"/>
      <c r="AL109" s="366"/>
      <c r="AM109" s="364">
        <v>0</v>
      </c>
      <c r="AN109" s="365"/>
      <c r="AO109" s="365"/>
      <c r="AP109" s="366"/>
      <c r="AQ109" s="372" t="str">
        <f t="shared" si="5"/>
        <v>n.é.</v>
      </c>
      <c r="AR109" s="373"/>
    </row>
    <row r="110" spans="1:56" ht="20.100000000000001" customHeight="1" x14ac:dyDescent="0.2">
      <c r="A110" s="320" t="s">
        <v>225</v>
      </c>
      <c r="B110" s="321"/>
      <c r="C110" s="341" t="s">
        <v>347</v>
      </c>
      <c r="D110" s="342"/>
      <c r="E110" s="342"/>
      <c r="F110" s="342"/>
      <c r="G110" s="342"/>
      <c r="H110" s="342"/>
      <c r="I110" s="342"/>
      <c r="J110" s="342"/>
      <c r="K110" s="342"/>
      <c r="L110" s="342"/>
      <c r="M110" s="342"/>
      <c r="N110" s="342"/>
      <c r="O110" s="342"/>
      <c r="P110" s="342"/>
      <c r="Q110" s="342"/>
      <c r="R110" s="342"/>
      <c r="S110" s="342"/>
      <c r="T110" s="342"/>
      <c r="U110" s="342"/>
      <c r="V110" s="342"/>
      <c r="W110" s="342"/>
      <c r="X110" s="342"/>
      <c r="Y110" s="342"/>
      <c r="Z110" s="342"/>
      <c r="AA110" s="342"/>
      <c r="AB110" s="343"/>
      <c r="AC110" s="385" t="s">
        <v>348</v>
      </c>
      <c r="AD110" s="386"/>
      <c r="AE110" s="344">
        <v>0</v>
      </c>
      <c r="AF110" s="345"/>
      <c r="AG110" s="345"/>
      <c r="AH110" s="346"/>
      <c r="AI110" s="344">
        <v>0</v>
      </c>
      <c r="AJ110" s="345"/>
      <c r="AK110" s="345"/>
      <c r="AL110" s="346"/>
      <c r="AM110" s="344">
        <v>0</v>
      </c>
      <c r="AN110" s="345"/>
      <c r="AO110" s="345"/>
      <c r="AP110" s="346"/>
      <c r="AQ110" s="370" t="str">
        <f t="shared" si="5"/>
        <v>n.é.</v>
      </c>
      <c r="AR110" s="371"/>
    </row>
    <row r="111" spans="1:56" ht="20.100000000000001" customHeight="1" x14ac:dyDescent="0.2">
      <c r="A111" s="320" t="s">
        <v>226</v>
      </c>
      <c r="B111" s="321"/>
      <c r="C111" s="382" t="s">
        <v>586</v>
      </c>
      <c r="D111" s="383"/>
      <c r="E111" s="383"/>
      <c r="F111" s="383"/>
      <c r="G111" s="383"/>
      <c r="H111" s="383"/>
      <c r="I111" s="383"/>
      <c r="J111" s="383"/>
      <c r="K111" s="383"/>
      <c r="L111" s="383"/>
      <c r="M111" s="383"/>
      <c r="N111" s="383"/>
      <c r="O111" s="383"/>
      <c r="P111" s="383"/>
      <c r="Q111" s="383"/>
      <c r="R111" s="383"/>
      <c r="S111" s="383"/>
      <c r="T111" s="383"/>
      <c r="U111" s="383"/>
      <c r="V111" s="383"/>
      <c r="W111" s="383"/>
      <c r="X111" s="383"/>
      <c r="Y111" s="383"/>
      <c r="Z111" s="383"/>
      <c r="AA111" s="383"/>
      <c r="AB111" s="384"/>
      <c r="AC111" s="385" t="s">
        <v>349</v>
      </c>
      <c r="AD111" s="386"/>
      <c r="AE111" s="344">
        <v>0</v>
      </c>
      <c r="AF111" s="345"/>
      <c r="AG111" s="345"/>
      <c r="AH111" s="346"/>
      <c r="AI111" s="344">
        <v>0</v>
      </c>
      <c r="AJ111" s="345"/>
      <c r="AK111" s="345"/>
      <c r="AL111" s="346"/>
      <c r="AM111" s="344">
        <v>0</v>
      </c>
      <c r="AN111" s="345"/>
      <c r="AO111" s="345"/>
      <c r="AP111" s="346"/>
      <c r="AQ111" s="370" t="str">
        <f t="shared" si="5"/>
        <v>n.é.</v>
      </c>
      <c r="AR111" s="371"/>
    </row>
    <row r="112" spans="1:56" ht="20.100000000000001" customHeight="1" x14ac:dyDescent="0.2">
      <c r="A112" s="320" t="s">
        <v>227</v>
      </c>
      <c r="B112" s="321"/>
      <c r="C112" s="341" t="s">
        <v>350</v>
      </c>
      <c r="D112" s="342"/>
      <c r="E112" s="342"/>
      <c r="F112" s="342"/>
      <c r="G112" s="342"/>
      <c r="H112" s="342"/>
      <c r="I112" s="342"/>
      <c r="J112" s="342"/>
      <c r="K112" s="342"/>
      <c r="L112" s="342"/>
      <c r="M112" s="342"/>
      <c r="N112" s="342"/>
      <c r="O112" s="342"/>
      <c r="P112" s="342"/>
      <c r="Q112" s="342"/>
      <c r="R112" s="342"/>
      <c r="S112" s="342"/>
      <c r="T112" s="342"/>
      <c r="U112" s="342"/>
      <c r="V112" s="342"/>
      <c r="W112" s="342"/>
      <c r="X112" s="342"/>
      <c r="Y112" s="342"/>
      <c r="Z112" s="342"/>
      <c r="AA112" s="342"/>
      <c r="AB112" s="343"/>
      <c r="AC112" s="385" t="s">
        <v>351</v>
      </c>
      <c r="AD112" s="386"/>
      <c r="AE112" s="344">
        <v>0</v>
      </c>
      <c r="AF112" s="345"/>
      <c r="AG112" s="345"/>
      <c r="AH112" s="346"/>
      <c r="AI112" s="344">
        <v>0</v>
      </c>
      <c r="AJ112" s="345"/>
      <c r="AK112" s="345"/>
      <c r="AL112" s="346"/>
      <c r="AM112" s="344">
        <v>0</v>
      </c>
      <c r="AN112" s="345"/>
      <c r="AO112" s="345"/>
      <c r="AP112" s="346"/>
      <c r="AQ112" s="370" t="str">
        <f t="shared" si="5"/>
        <v>n.é.</v>
      </c>
      <c r="AR112" s="371"/>
    </row>
    <row r="113" spans="1:55" ht="20.100000000000001" customHeight="1" x14ac:dyDescent="0.2">
      <c r="A113" s="320" t="s">
        <v>228</v>
      </c>
      <c r="B113" s="321"/>
      <c r="C113" s="382" t="s">
        <v>587</v>
      </c>
      <c r="D113" s="383"/>
      <c r="E113" s="383"/>
      <c r="F113" s="383"/>
      <c r="G113" s="383"/>
      <c r="H113" s="383"/>
      <c r="I113" s="383"/>
      <c r="J113" s="383"/>
      <c r="K113" s="383"/>
      <c r="L113" s="383"/>
      <c r="M113" s="383"/>
      <c r="N113" s="383"/>
      <c r="O113" s="383"/>
      <c r="P113" s="383"/>
      <c r="Q113" s="383"/>
      <c r="R113" s="383"/>
      <c r="S113" s="383"/>
      <c r="T113" s="383"/>
      <c r="U113" s="383"/>
      <c r="V113" s="383"/>
      <c r="W113" s="383"/>
      <c r="X113" s="383"/>
      <c r="Y113" s="383"/>
      <c r="Z113" s="383"/>
      <c r="AA113" s="383"/>
      <c r="AB113" s="384"/>
      <c r="AC113" s="385" t="s">
        <v>352</v>
      </c>
      <c r="AD113" s="386"/>
      <c r="AE113" s="344">
        <v>0</v>
      </c>
      <c r="AF113" s="345"/>
      <c r="AG113" s="345"/>
      <c r="AH113" s="346"/>
      <c r="AI113" s="344">
        <v>0</v>
      </c>
      <c r="AJ113" s="345"/>
      <c r="AK113" s="345"/>
      <c r="AL113" s="346"/>
      <c r="AM113" s="344">
        <v>0</v>
      </c>
      <c r="AN113" s="345"/>
      <c r="AO113" s="345"/>
      <c r="AP113" s="346"/>
      <c r="AQ113" s="370" t="str">
        <f t="shared" si="5"/>
        <v>n.é.</v>
      </c>
      <c r="AR113" s="371"/>
    </row>
    <row r="114" spans="1:55" s="2" customFormat="1" ht="20.100000000000001" customHeight="1" x14ac:dyDescent="0.2">
      <c r="A114" s="347" t="s">
        <v>229</v>
      </c>
      <c r="B114" s="348"/>
      <c r="C114" s="396" t="s">
        <v>589</v>
      </c>
      <c r="D114" s="397"/>
      <c r="E114" s="397"/>
      <c r="F114" s="397"/>
      <c r="G114" s="397"/>
      <c r="H114" s="397"/>
      <c r="I114" s="397"/>
      <c r="J114" s="397"/>
      <c r="K114" s="397"/>
      <c r="L114" s="397"/>
      <c r="M114" s="397"/>
      <c r="N114" s="397"/>
      <c r="O114" s="397"/>
      <c r="P114" s="397"/>
      <c r="Q114" s="397"/>
      <c r="R114" s="397"/>
      <c r="S114" s="397"/>
      <c r="T114" s="397"/>
      <c r="U114" s="397"/>
      <c r="V114" s="397"/>
      <c r="W114" s="397"/>
      <c r="X114" s="397"/>
      <c r="Y114" s="397"/>
      <c r="Z114" s="397"/>
      <c r="AA114" s="397"/>
      <c r="AB114" s="398"/>
      <c r="AC114" s="394" t="s">
        <v>353</v>
      </c>
      <c r="AD114" s="395"/>
      <c r="AE114" s="364">
        <f>SUM(AE110:AH113)</f>
        <v>0</v>
      </c>
      <c r="AF114" s="365"/>
      <c r="AG114" s="365"/>
      <c r="AH114" s="366"/>
      <c r="AI114" s="364">
        <v>0</v>
      </c>
      <c r="AJ114" s="365"/>
      <c r="AK114" s="365"/>
      <c r="AL114" s="366"/>
      <c r="AM114" s="364">
        <v>0</v>
      </c>
      <c r="AN114" s="365"/>
      <c r="AO114" s="365"/>
      <c r="AP114" s="366"/>
      <c r="AQ114" s="372" t="str">
        <f t="shared" si="5"/>
        <v>n.é.</v>
      </c>
      <c r="AR114" s="373"/>
    </row>
    <row r="115" spans="1:55" ht="20.100000000000001" customHeight="1" x14ac:dyDescent="0.2">
      <c r="A115" s="320" t="s">
        <v>230</v>
      </c>
      <c r="B115" s="321"/>
      <c r="C115" s="341" t="s">
        <v>354</v>
      </c>
      <c r="D115" s="342"/>
      <c r="E115" s="342"/>
      <c r="F115" s="342"/>
      <c r="G115" s="342"/>
      <c r="H115" s="342"/>
      <c r="I115" s="342"/>
      <c r="J115" s="342"/>
      <c r="K115" s="342"/>
      <c r="L115" s="342"/>
      <c r="M115" s="342"/>
      <c r="N115" s="342"/>
      <c r="O115" s="342"/>
      <c r="P115" s="342"/>
      <c r="Q115" s="342"/>
      <c r="R115" s="342"/>
      <c r="S115" s="342"/>
      <c r="T115" s="342"/>
      <c r="U115" s="342"/>
      <c r="V115" s="342"/>
      <c r="W115" s="342"/>
      <c r="X115" s="342"/>
      <c r="Y115" s="342"/>
      <c r="Z115" s="342"/>
      <c r="AA115" s="342"/>
      <c r="AB115" s="343"/>
      <c r="AC115" s="385" t="s">
        <v>355</v>
      </c>
      <c r="AD115" s="386"/>
      <c r="AE115" s="344">
        <v>0</v>
      </c>
      <c r="AF115" s="345"/>
      <c r="AG115" s="345"/>
      <c r="AH115" s="346"/>
      <c r="AI115" s="344">
        <v>0</v>
      </c>
      <c r="AJ115" s="345"/>
      <c r="AK115" s="345"/>
      <c r="AL115" s="346"/>
      <c r="AM115" s="344">
        <v>0</v>
      </c>
      <c r="AN115" s="345"/>
      <c r="AO115" s="345"/>
      <c r="AP115" s="346"/>
      <c r="AQ115" s="370" t="str">
        <f t="shared" si="5"/>
        <v>n.é.</v>
      </c>
      <c r="AR115" s="371"/>
    </row>
    <row r="116" spans="1:55" ht="20.100000000000001" customHeight="1" x14ac:dyDescent="0.2">
      <c r="A116" s="320" t="s">
        <v>231</v>
      </c>
      <c r="B116" s="321"/>
      <c r="C116" s="341" t="s">
        <v>356</v>
      </c>
      <c r="D116" s="342"/>
      <c r="E116" s="342"/>
      <c r="F116" s="342"/>
      <c r="G116" s="342"/>
      <c r="H116" s="342"/>
      <c r="I116" s="342"/>
      <c r="J116" s="342"/>
      <c r="K116" s="342"/>
      <c r="L116" s="342"/>
      <c r="M116" s="342"/>
      <c r="N116" s="342"/>
      <c r="O116" s="342"/>
      <c r="P116" s="342"/>
      <c r="Q116" s="342"/>
      <c r="R116" s="342"/>
      <c r="S116" s="342"/>
      <c r="T116" s="342"/>
      <c r="U116" s="342"/>
      <c r="V116" s="342"/>
      <c r="W116" s="342"/>
      <c r="X116" s="342"/>
      <c r="Y116" s="342"/>
      <c r="Z116" s="342"/>
      <c r="AA116" s="342"/>
      <c r="AB116" s="343"/>
      <c r="AC116" s="385" t="s">
        <v>357</v>
      </c>
      <c r="AD116" s="386"/>
      <c r="AE116" s="344">
        <v>0</v>
      </c>
      <c r="AF116" s="345"/>
      <c r="AG116" s="345"/>
      <c r="AH116" s="346"/>
      <c r="AI116" s="344">
        <v>0</v>
      </c>
      <c r="AJ116" s="345"/>
      <c r="AK116" s="345"/>
      <c r="AL116" s="346"/>
      <c r="AM116" s="344">
        <v>0</v>
      </c>
      <c r="AN116" s="345"/>
      <c r="AO116" s="345"/>
      <c r="AP116" s="346"/>
      <c r="AQ116" s="370" t="str">
        <f t="shared" si="5"/>
        <v>n.é.</v>
      </c>
      <c r="AR116" s="371"/>
    </row>
    <row r="117" spans="1:55" s="2" customFormat="1" ht="20.100000000000001" customHeight="1" x14ac:dyDescent="0.2">
      <c r="A117" s="347" t="s">
        <v>232</v>
      </c>
      <c r="B117" s="348"/>
      <c r="C117" s="349" t="s">
        <v>591</v>
      </c>
      <c r="D117" s="350"/>
      <c r="E117" s="350"/>
      <c r="F117" s="350"/>
      <c r="G117" s="350"/>
      <c r="H117" s="350"/>
      <c r="I117" s="350"/>
      <c r="J117" s="350"/>
      <c r="K117" s="350"/>
      <c r="L117" s="350"/>
      <c r="M117" s="350"/>
      <c r="N117" s="350"/>
      <c r="O117" s="350"/>
      <c r="P117" s="350"/>
      <c r="Q117" s="350"/>
      <c r="R117" s="350"/>
      <c r="S117" s="350"/>
      <c r="T117" s="350"/>
      <c r="U117" s="350"/>
      <c r="V117" s="350"/>
      <c r="W117" s="350"/>
      <c r="X117" s="350"/>
      <c r="Y117" s="350"/>
      <c r="Z117" s="350"/>
      <c r="AA117" s="350"/>
      <c r="AB117" s="351"/>
      <c r="AC117" s="394" t="s">
        <v>358</v>
      </c>
      <c r="AD117" s="395"/>
      <c r="AE117" s="354">
        <v>31056955</v>
      </c>
      <c r="AF117" s="355"/>
      <c r="AG117" s="355"/>
      <c r="AH117" s="356"/>
      <c r="AI117" s="354">
        <v>47001624</v>
      </c>
      <c r="AJ117" s="355"/>
      <c r="AK117" s="355"/>
      <c r="AL117" s="356"/>
      <c r="AM117" s="354">
        <v>47001624</v>
      </c>
      <c r="AN117" s="355"/>
      <c r="AO117" s="355"/>
      <c r="AP117" s="356"/>
      <c r="AQ117" s="372">
        <f t="shared" si="5"/>
        <v>1</v>
      </c>
      <c r="AR117" s="373"/>
      <c r="BC117" s="174"/>
    </row>
    <row r="118" spans="1:55" ht="20.100000000000001" customHeight="1" x14ac:dyDescent="0.2">
      <c r="A118" s="320" t="s">
        <v>233</v>
      </c>
      <c r="B118" s="321"/>
      <c r="C118" s="382" t="s">
        <v>359</v>
      </c>
      <c r="D118" s="383"/>
      <c r="E118" s="383"/>
      <c r="F118" s="383"/>
      <c r="G118" s="383"/>
      <c r="H118" s="383"/>
      <c r="I118" s="383"/>
      <c r="J118" s="383"/>
      <c r="K118" s="383"/>
      <c r="L118" s="383"/>
      <c r="M118" s="383"/>
      <c r="N118" s="383"/>
      <c r="O118" s="383"/>
      <c r="P118" s="383"/>
      <c r="Q118" s="383"/>
      <c r="R118" s="383"/>
      <c r="S118" s="383"/>
      <c r="T118" s="383"/>
      <c r="U118" s="383"/>
      <c r="V118" s="383"/>
      <c r="W118" s="383"/>
      <c r="X118" s="383"/>
      <c r="Y118" s="383"/>
      <c r="Z118" s="383"/>
      <c r="AA118" s="383"/>
      <c r="AB118" s="384"/>
      <c r="AC118" s="385" t="s">
        <v>360</v>
      </c>
      <c r="AD118" s="386"/>
      <c r="AE118" s="344">
        <v>0</v>
      </c>
      <c r="AF118" s="345"/>
      <c r="AG118" s="345"/>
      <c r="AH118" s="346"/>
      <c r="AI118" s="344">
        <v>0</v>
      </c>
      <c r="AJ118" s="345"/>
      <c r="AK118" s="345"/>
      <c r="AL118" s="346"/>
      <c r="AM118" s="344">
        <v>0</v>
      </c>
      <c r="AN118" s="345"/>
      <c r="AO118" s="345"/>
      <c r="AP118" s="346"/>
      <c r="AQ118" s="370" t="str">
        <f t="shared" si="5"/>
        <v>n.é.</v>
      </c>
      <c r="AR118" s="371"/>
    </row>
    <row r="119" spans="1:55" ht="20.100000000000001" customHeight="1" x14ac:dyDescent="0.2">
      <c r="A119" s="320" t="s">
        <v>234</v>
      </c>
      <c r="B119" s="321"/>
      <c r="C119" s="382" t="s">
        <v>361</v>
      </c>
      <c r="D119" s="383"/>
      <c r="E119" s="383"/>
      <c r="F119" s="383"/>
      <c r="G119" s="383"/>
      <c r="H119" s="383"/>
      <c r="I119" s="383"/>
      <c r="J119" s="383"/>
      <c r="K119" s="383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  <c r="Z119" s="383"/>
      <c r="AA119" s="383"/>
      <c r="AB119" s="384"/>
      <c r="AC119" s="394" t="s">
        <v>362</v>
      </c>
      <c r="AD119" s="395"/>
      <c r="AE119" s="703">
        <v>4449797</v>
      </c>
      <c r="AF119" s="704"/>
      <c r="AG119" s="704"/>
      <c r="AH119" s="705"/>
      <c r="AI119" s="703">
        <v>34472</v>
      </c>
      <c r="AJ119" s="704"/>
      <c r="AK119" s="704"/>
      <c r="AL119" s="705"/>
      <c r="AM119" s="703">
        <v>34472</v>
      </c>
      <c r="AN119" s="704"/>
      <c r="AO119" s="704"/>
      <c r="AP119" s="705"/>
      <c r="AQ119" s="370">
        <f t="shared" si="5"/>
        <v>1</v>
      </c>
      <c r="AR119" s="371"/>
    </row>
    <row r="120" spans="1:55" ht="20.100000000000001" customHeight="1" x14ac:dyDescent="0.2">
      <c r="A120" s="320" t="s">
        <v>235</v>
      </c>
      <c r="B120" s="321"/>
      <c r="C120" s="382" t="s">
        <v>363</v>
      </c>
      <c r="D120" s="383"/>
      <c r="E120" s="383"/>
      <c r="F120" s="383"/>
      <c r="G120" s="383"/>
      <c r="H120" s="383"/>
      <c r="I120" s="383"/>
      <c r="J120" s="383"/>
      <c r="K120" s="383"/>
      <c r="L120" s="383"/>
      <c r="M120" s="383"/>
      <c r="N120" s="383"/>
      <c r="O120" s="383"/>
      <c r="P120" s="383"/>
      <c r="Q120" s="383"/>
      <c r="R120" s="383"/>
      <c r="S120" s="383"/>
      <c r="T120" s="383"/>
      <c r="U120" s="383"/>
      <c r="V120" s="383"/>
      <c r="W120" s="383"/>
      <c r="X120" s="383"/>
      <c r="Y120" s="383"/>
      <c r="Z120" s="383"/>
      <c r="AA120" s="383"/>
      <c r="AB120" s="384"/>
      <c r="AC120" s="385" t="s">
        <v>364</v>
      </c>
      <c r="AD120" s="386"/>
      <c r="AE120" s="344">
        <v>0</v>
      </c>
      <c r="AF120" s="345"/>
      <c r="AG120" s="345"/>
      <c r="AH120" s="346"/>
      <c r="AI120" s="344">
        <v>0</v>
      </c>
      <c r="AJ120" s="345"/>
      <c r="AK120" s="345"/>
      <c r="AL120" s="346"/>
      <c r="AM120" s="344">
        <v>0</v>
      </c>
      <c r="AN120" s="345"/>
      <c r="AO120" s="345"/>
      <c r="AP120" s="346"/>
      <c r="AQ120" s="370" t="str">
        <f t="shared" si="5"/>
        <v>n.é.</v>
      </c>
      <c r="AR120" s="371"/>
    </row>
    <row r="121" spans="1:55" ht="20.100000000000001" customHeight="1" x14ac:dyDescent="0.2">
      <c r="A121" s="320" t="s">
        <v>236</v>
      </c>
      <c r="B121" s="321"/>
      <c r="C121" s="382" t="s">
        <v>590</v>
      </c>
      <c r="D121" s="383"/>
      <c r="E121" s="383"/>
      <c r="F121" s="383"/>
      <c r="G121" s="383"/>
      <c r="H121" s="383"/>
      <c r="I121" s="383"/>
      <c r="J121" s="383"/>
      <c r="K121" s="383"/>
      <c r="L121" s="383"/>
      <c r="M121" s="383"/>
      <c r="N121" s="383"/>
      <c r="O121" s="383"/>
      <c r="P121" s="383"/>
      <c r="Q121" s="383"/>
      <c r="R121" s="383"/>
      <c r="S121" s="383"/>
      <c r="T121" s="383"/>
      <c r="U121" s="383"/>
      <c r="V121" s="383"/>
      <c r="W121" s="383"/>
      <c r="X121" s="383"/>
      <c r="Y121" s="383"/>
      <c r="Z121" s="383"/>
      <c r="AA121" s="383"/>
      <c r="AB121" s="384"/>
      <c r="AC121" s="385" t="s">
        <v>365</v>
      </c>
      <c r="AD121" s="386"/>
      <c r="AE121" s="344">
        <v>0</v>
      </c>
      <c r="AF121" s="345"/>
      <c r="AG121" s="345"/>
      <c r="AH121" s="346"/>
      <c r="AI121" s="344">
        <v>0</v>
      </c>
      <c r="AJ121" s="345"/>
      <c r="AK121" s="345"/>
      <c r="AL121" s="346"/>
      <c r="AM121" s="344">
        <v>0</v>
      </c>
      <c r="AN121" s="345"/>
      <c r="AO121" s="345"/>
      <c r="AP121" s="346"/>
      <c r="AQ121" s="370" t="str">
        <f t="shared" si="5"/>
        <v>n.é.</v>
      </c>
      <c r="AR121" s="371"/>
    </row>
    <row r="122" spans="1:55" ht="20.100000000000001" customHeight="1" x14ac:dyDescent="0.2">
      <c r="A122" s="320" t="s">
        <v>237</v>
      </c>
      <c r="B122" s="321"/>
      <c r="C122" s="341" t="s">
        <v>366</v>
      </c>
      <c r="D122" s="342"/>
      <c r="E122" s="342"/>
      <c r="F122" s="342"/>
      <c r="G122" s="342"/>
      <c r="H122" s="342"/>
      <c r="I122" s="342"/>
      <c r="J122" s="342"/>
      <c r="K122" s="342"/>
      <c r="L122" s="342"/>
      <c r="M122" s="342"/>
      <c r="N122" s="342"/>
      <c r="O122" s="342"/>
      <c r="P122" s="342"/>
      <c r="Q122" s="342"/>
      <c r="R122" s="342"/>
      <c r="S122" s="342"/>
      <c r="T122" s="342"/>
      <c r="U122" s="342"/>
      <c r="V122" s="342"/>
      <c r="W122" s="342"/>
      <c r="X122" s="342"/>
      <c r="Y122" s="342"/>
      <c r="Z122" s="342"/>
      <c r="AA122" s="342"/>
      <c r="AB122" s="343"/>
      <c r="AC122" s="385" t="s">
        <v>367</v>
      </c>
      <c r="AD122" s="386"/>
      <c r="AE122" s="344">
        <v>0</v>
      </c>
      <c r="AF122" s="345"/>
      <c r="AG122" s="345"/>
      <c r="AH122" s="346"/>
      <c r="AI122" s="344">
        <v>0</v>
      </c>
      <c r="AJ122" s="345"/>
      <c r="AK122" s="345"/>
      <c r="AL122" s="346"/>
      <c r="AM122" s="344">
        <v>0</v>
      </c>
      <c r="AN122" s="345"/>
      <c r="AO122" s="345"/>
      <c r="AP122" s="346"/>
      <c r="AQ122" s="370" t="str">
        <f t="shared" si="5"/>
        <v>n.é.</v>
      </c>
      <c r="AR122" s="371"/>
    </row>
    <row r="123" spans="1:55" ht="20.100000000000001" customHeight="1" x14ac:dyDescent="0.2">
      <c r="A123" s="320" t="s">
        <v>238</v>
      </c>
      <c r="B123" s="321"/>
      <c r="C123" s="341" t="s">
        <v>595</v>
      </c>
      <c r="D123" s="342"/>
      <c r="E123" s="342"/>
      <c r="F123" s="342"/>
      <c r="G123" s="342"/>
      <c r="H123" s="342"/>
      <c r="I123" s="342"/>
      <c r="J123" s="342"/>
      <c r="K123" s="342"/>
      <c r="L123" s="342"/>
      <c r="M123" s="342"/>
      <c r="N123" s="342"/>
      <c r="O123" s="342"/>
      <c r="P123" s="342"/>
      <c r="Q123" s="342"/>
      <c r="R123" s="342"/>
      <c r="S123" s="342"/>
      <c r="T123" s="342"/>
      <c r="U123" s="342"/>
      <c r="V123" s="342"/>
      <c r="W123" s="342"/>
      <c r="X123" s="342"/>
      <c r="Y123" s="342"/>
      <c r="Z123" s="342"/>
      <c r="AA123" s="342"/>
      <c r="AB123" s="343"/>
      <c r="AC123" s="385" t="s">
        <v>593</v>
      </c>
      <c r="AD123" s="386"/>
      <c r="AE123" s="344">
        <v>0</v>
      </c>
      <c r="AF123" s="345"/>
      <c r="AG123" s="345"/>
      <c r="AH123" s="346"/>
      <c r="AI123" s="344">
        <v>0</v>
      </c>
      <c r="AJ123" s="345"/>
      <c r="AK123" s="345"/>
      <c r="AL123" s="346"/>
      <c r="AM123" s="344">
        <v>0</v>
      </c>
      <c r="AN123" s="345"/>
      <c r="AO123" s="345"/>
      <c r="AP123" s="346"/>
      <c r="AQ123" s="370" t="str">
        <f t="shared" si="5"/>
        <v>n.é.</v>
      </c>
      <c r="AR123" s="371"/>
    </row>
    <row r="124" spans="1:55" ht="20.100000000000001" customHeight="1" x14ac:dyDescent="0.2">
      <c r="A124" s="320" t="s">
        <v>239</v>
      </c>
      <c r="B124" s="321"/>
      <c r="C124" s="341" t="s">
        <v>596</v>
      </c>
      <c r="D124" s="342"/>
      <c r="E124" s="342"/>
      <c r="F124" s="342"/>
      <c r="G124" s="342"/>
      <c r="H124" s="342"/>
      <c r="I124" s="342"/>
      <c r="J124" s="342"/>
      <c r="K124" s="342"/>
      <c r="L124" s="342"/>
      <c r="M124" s="342"/>
      <c r="N124" s="342"/>
      <c r="O124" s="342"/>
      <c r="P124" s="342"/>
      <c r="Q124" s="342"/>
      <c r="R124" s="342"/>
      <c r="S124" s="342"/>
      <c r="T124" s="342"/>
      <c r="U124" s="342"/>
      <c r="V124" s="342"/>
      <c r="W124" s="342"/>
      <c r="X124" s="342"/>
      <c r="Y124" s="342"/>
      <c r="Z124" s="342"/>
      <c r="AA124" s="342"/>
      <c r="AB124" s="343"/>
      <c r="AC124" s="385" t="s">
        <v>594</v>
      </c>
      <c r="AD124" s="386"/>
      <c r="AE124" s="344">
        <v>0</v>
      </c>
      <c r="AF124" s="345"/>
      <c r="AG124" s="345"/>
      <c r="AH124" s="346"/>
      <c r="AI124" s="344">
        <v>0</v>
      </c>
      <c r="AJ124" s="345"/>
      <c r="AK124" s="345"/>
      <c r="AL124" s="346"/>
      <c r="AM124" s="344">
        <v>0</v>
      </c>
      <c r="AN124" s="345"/>
      <c r="AO124" s="345"/>
      <c r="AP124" s="346"/>
      <c r="AQ124" s="370" t="str">
        <f t="shared" si="5"/>
        <v>n.é.</v>
      </c>
      <c r="AR124" s="371"/>
    </row>
    <row r="125" spans="1:55" s="2" customFormat="1" ht="20.100000000000001" customHeight="1" x14ac:dyDescent="0.2">
      <c r="A125" s="347" t="s">
        <v>240</v>
      </c>
      <c r="B125" s="348"/>
      <c r="C125" s="349" t="s">
        <v>598</v>
      </c>
      <c r="D125" s="350"/>
      <c r="E125" s="350"/>
      <c r="F125" s="350"/>
      <c r="G125" s="350"/>
      <c r="H125" s="350"/>
      <c r="I125" s="350"/>
      <c r="J125" s="350"/>
      <c r="K125" s="350"/>
      <c r="L125" s="350"/>
      <c r="M125" s="350"/>
      <c r="N125" s="350"/>
      <c r="O125" s="350"/>
      <c r="P125" s="350"/>
      <c r="Q125" s="350"/>
      <c r="R125" s="350"/>
      <c r="S125" s="350"/>
      <c r="T125" s="350"/>
      <c r="U125" s="350"/>
      <c r="V125" s="350"/>
      <c r="W125" s="350"/>
      <c r="X125" s="350"/>
      <c r="Y125" s="350"/>
      <c r="Z125" s="350"/>
      <c r="AA125" s="350"/>
      <c r="AB125" s="351"/>
      <c r="AC125" s="394" t="s">
        <v>592</v>
      </c>
      <c r="AD125" s="395"/>
      <c r="AE125" s="736">
        <f>SUM(AE123:AH124)</f>
        <v>0</v>
      </c>
      <c r="AF125" s="737"/>
      <c r="AG125" s="737"/>
      <c r="AH125" s="738"/>
      <c r="AI125" s="736">
        <v>0</v>
      </c>
      <c r="AJ125" s="737"/>
      <c r="AK125" s="737"/>
      <c r="AL125" s="738"/>
      <c r="AM125" s="736">
        <v>0</v>
      </c>
      <c r="AN125" s="737"/>
      <c r="AO125" s="737"/>
      <c r="AP125" s="738"/>
      <c r="AQ125" s="372" t="str">
        <f t="shared" si="5"/>
        <v>n.é.</v>
      </c>
      <c r="AR125" s="373"/>
    </row>
    <row r="126" spans="1:55" s="2" customFormat="1" ht="20.100000000000001" customHeight="1" x14ac:dyDescent="0.2">
      <c r="A126" s="347" t="s">
        <v>468</v>
      </c>
      <c r="B126" s="348"/>
      <c r="C126" s="349" t="s">
        <v>597</v>
      </c>
      <c r="D126" s="350"/>
      <c r="E126" s="350"/>
      <c r="F126" s="350"/>
      <c r="G126" s="350"/>
      <c r="H126" s="350"/>
      <c r="I126" s="350"/>
      <c r="J126" s="350"/>
      <c r="K126" s="350"/>
      <c r="L126" s="350"/>
      <c r="M126" s="350"/>
      <c r="N126" s="350"/>
      <c r="O126" s="350"/>
      <c r="P126" s="350"/>
      <c r="Q126" s="350"/>
      <c r="R126" s="350"/>
      <c r="S126" s="350"/>
      <c r="T126" s="350"/>
      <c r="U126" s="350"/>
      <c r="V126" s="350"/>
      <c r="W126" s="350"/>
      <c r="X126" s="350"/>
      <c r="Y126" s="350"/>
      <c r="Z126" s="350"/>
      <c r="AA126" s="350"/>
      <c r="AB126" s="351"/>
      <c r="AC126" s="394" t="s">
        <v>368</v>
      </c>
      <c r="AD126" s="395"/>
      <c r="AE126" s="367">
        <f>SUM(AE117,AE119)</f>
        <v>35506752</v>
      </c>
      <c r="AF126" s="368"/>
      <c r="AG126" s="368"/>
      <c r="AH126" s="369"/>
      <c r="AI126" s="367">
        <f>SUM(AI117,AI119)</f>
        <v>47036096</v>
      </c>
      <c r="AJ126" s="368"/>
      <c r="AK126" s="368"/>
      <c r="AL126" s="369"/>
      <c r="AM126" s="367">
        <f>SUM(AM117,AM119)</f>
        <v>47036096</v>
      </c>
      <c r="AN126" s="368"/>
      <c r="AO126" s="368"/>
      <c r="AP126" s="369"/>
      <c r="AQ126" s="372">
        <f t="shared" si="5"/>
        <v>1</v>
      </c>
      <c r="AR126" s="373"/>
      <c r="BC126" s="174"/>
    </row>
    <row r="127" spans="1:55" ht="20.100000000000001" customHeight="1" x14ac:dyDescent="0.2">
      <c r="A127" s="320" t="s">
        <v>469</v>
      </c>
      <c r="B127" s="321"/>
      <c r="C127" s="341" t="s">
        <v>369</v>
      </c>
      <c r="D127" s="342"/>
      <c r="E127" s="342"/>
      <c r="F127" s="342"/>
      <c r="G127" s="342"/>
      <c r="H127" s="342"/>
      <c r="I127" s="342"/>
      <c r="J127" s="342"/>
      <c r="K127" s="342"/>
      <c r="L127" s="342"/>
      <c r="M127" s="342"/>
      <c r="N127" s="342"/>
      <c r="O127" s="342"/>
      <c r="P127" s="342"/>
      <c r="Q127" s="342"/>
      <c r="R127" s="342"/>
      <c r="S127" s="342"/>
      <c r="T127" s="342"/>
      <c r="U127" s="342"/>
      <c r="V127" s="342"/>
      <c r="W127" s="342"/>
      <c r="X127" s="342"/>
      <c r="Y127" s="342"/>
      <c r="Z127" s="342"/>
      <c r="AA127" s="342"/>
      <c r="AB127" s="343"/>
      <c r="AC127" s="385" t="s">
        <v>370</v>
      </c>
      <c r="AD127" s="386"/>
      <c r="AE127" s="344">
        <v>0</v>
      </c>
      <c r="AF127" s="345"/>
      <c r="AG127" s="345"/>
      <c r="AH127" s="346"/>
      <c r="AI127" s="344">
        <v>0</v>
      </c>
      <c r="AJ127" s="345"/>
      <c r="AK127" s="345"/>
      <c r="AL127" s="346"/>
      <c r="AM127" s="344">
        <v>0</v>
      </c>
      <c r="AN127" s="345"/>
      <c r="AO127" s="345"/>
      <c r="AP127" s="346"/>
      <c r="AQ127" s="370" t="str">
        <f t="shared" si="5"/>
        <v>n.é.</v>
      </c>
      <c r="AR127" s="371"/>
    </row>
    <row r="128" spans="1:55" ht="20.100000000000001" customHeight="1" x14ac:dyDescent="0.2">
      <c r="A128" s="320" t="s">
        <v>470</v>
      </c>
      <c r="B128" s="321"/>
      <c r="C128" s="341" t="s">
        <v>371</v>
      </c>
      <c r="D128" s="342"/>
      <c r="E128" s="342"/>
      <c r="F128" s="342"/>
      <c r="G128" s="342"/>
      <c r="H128" s="342"/>
      <c r="I128" s="342"/>
      <c r="J128" s="342"/>
      <c r="K128" s="342"/>
      <c r="L128" s="342"/>
      <c r="M128" s="342"/>
      <c r="N128" s="342"/>
      <c r="O128" s="342"/>
      <c r="P128" s="342"/>
      <c r="Q128" s="342"/>
      <c r="R128" s="342"/>
      <c r="S128" s="342"/>
      <c r="T128" s="342"/>
      <c r="U128" s="342"/>
      <c r="V128" s="342"/>
      <c r="W128" s="342"/>
      <c r="X128" s="342"/>
      <c r="Y128" s="342"/>
      <c r="Z128" s="342"/>
      <c r="AA128" s="342"/>
      <c r="AB128" s="343"/>
      <c r="AC128" s="385" t="s">
        <v>372</v>
      </c>
      <c r="AD128" s="386"/>
      <c r="AE128" s="344">
        <v>0</v>
      </c>
      <c r="AF128" s="345"/>
      <c r="AG128" s="345"/>
      <c r="AH128" s="346"/>
      <c r="AI128" s="344">
        <v>0</v>
      </c>
      <c r="AJ128" s="345"/>
      <c r="AK128" s="345"/>
      <c r="AL128" s="346"/>
      <c r="AM128" s="344">
        <v>0</v>
      </c>
      <c r="AN128" s="345"/>
      <c r="AO128" s="345"/>
      <c r="AP128" s="346"/>
      <c r="AQ128" s="370" t="str">
        <f t="shared" si="5"/>
        <v>n.é.</v>
      </c>
      <c r="AR128" s="371"/>
    </row>
    <row r="129" spans="1:56" ht="20.100000000000001" customHeight="1" x14ac:dyDescent="0.2">
      <c r="A129" s="320" t="s">
        <v>471</v>
      </c>
      <c r="B129" s="321"/>
      <c r="C129" s="382" t="s">
        <v>373</v>
      </c>
      <c r="D129" s="383"/>
      <c r="E129" s="383"/>
      <c r="F129" s="383"/>
      <c r="G129" s="383"/>
      <c r="H129" s="383"/>
      <c r="I129" s="383"/>
      <c r="J129" s="383"/>
      <c r="K129" s="383"/>
      <c r="L129" s="383"/>
      <c r="M129" s="383"/>
      <c r="N129" s="383"/>
      <c r="O129" s="383"/>
      <c r="P129" s="383"/>
      <c r="Q129" s="383"/>
      <c r="R129" s="383"/>
      <c r="S129" s="383"/>
      <c r="T129" s="383"/>
      <c r="U129" s="383"/>
      <c r="V129" s="383"/>
      <c r="W129" s="383"/>
      <c r="X129" s="383"/>
      <c r="Y129" s="383"/>
      <c r="Z129" s="383"/>
      <c r="AA129" s="383"/>
      <c r="AB129" s="384"/>
      <c r="AC129" s="385" t="s">
        <v>374</v>
      </c>
      <c r="AD129" s="386"/>
      <c r="AE129" s="344">
        <v>0</v>
      </c>
      <c r="AF129" s="345"/>
      <c r="AG129" s="345"/>
      <c r="AH129" s="346"/>
      <c r="AI129" s="344">
        <v>0</v>
      </c>
      <c r="AJ129" s="345"/>
      <c r="AK129" s="345"/>
      <c r="AL129" s="346"/>
      <c r="AM129" s="344">
        <v>0</v>
      </c>
      <c r="AN129" s="345"/>
      <c r="AO129" s="345"/>
      <c r="AP129" s="346"/>
      <c r="AQ129" s="370" t="str">
        <f t="shared" si="5"/>
        <v>n.é.</v>
      </c>
      <c r="AR129" s="371"/>
    </row>
    <row r="130" spans="1:56" ht="20.100000000000001" customHeight="1" x14ac:dyDescent="0.2">
      <c r="A130" s="320" t="s">
        <v>472</v>
      </c>
      <c r="B130" s="321"/>
      <c r="C130" s="382" t="s">
        <v>601</v>
      </c>
      <c r="D130" s="383"/>
      <c r="E130" s="383"/>
      <c r="F130" s="383"/>
      <c r="G130" s="383"/>
      <c r="H130" s="383"/>
      <c r="I130" s="383"/>
      <c r="J130" s="383"/>
      <c r="K130" s="383"/>
      <c r="L130" s="383"/>
      <c r="M130" s="383"/>
      <c r="N130" s="383"/>
      <c r="O130" s="383"/>
      <c r="P130" s="383"/>
      <c r="Q130" s="383"/>
      <c r="R130" s="383"/>
      <c r="S130" s="383"/>
      <c r="T130" s="383"/>
      <c r="U130" s="383"/>
      <c r="V130" s="383"/>
      <c r="W130" s="383"/>
      <c r="X130" s="383"/>
      <c r="Y130" s="383"/>
      <c r="Z130" s="383"/>
      <c r="AA130" s="383"/>
      <c r="AB130" s="384"/>
      <c r="AC130" s="385" t="s">
        <v>375</v>
      </c>
      <c r="AD130" s="386"/>
      <c r="AE130" s="344">
        <v>0</v>
      </c>
      <c r="AF130" s="345"/>
      <c r="AG130" s="345"/>
      <c r="AH130" s="346"/>
      <c r="AI130" s="344">
        <v>0</v>
      </c>
      <c r="AJ130" s="345"/>
      <c r="AK130" s="345"/>
      <c r="AL130" s="346"/>
      <c r="AM130" s="344">
        <v>0</v>
      </c>
      <c r="AN130" s="345"/>
      <c r="AO130" s="345"/>
      <c r="AP130" s="346"/>
      <c r="AQ130" s="370" t="str">
        <f t="shared" si="5"/>
        <v>n.é.</v>
      </c>
      <c r="AR130" s="371"/>
    </row>
    <row r="131" spans="1:56" ht="20.100000000000001" customHeight="1" x14ac:dyDescent="0.2">
      <c r="A131" s="320" t="s">
        <v>473</v>
      </c>
      <c r="B131" s="321"/>
      <c r="C131" s="382" t="s">
        <v>600</v>
      </c>
      <c r="D131" s="383"/>
      <c r="E131" s="383"/>
      <c r="F131" s="383"/>
      <c r="G131" s="383"/>
      <c r="H131" s="383"/>
      <c r="I131" s="383"/>
      <c r="J131" s="383"/>
      <c r="K131" s="383"/>
      <c r="L131" s="383"/>
      <c r="M131" s="383"/>
      <c r="N131" s="383"/>
      <c r="O131" s="383"/>
      <c r="P131" s="383"/>
      <c r="Q131" s="383"/>
      <c r="R131" s="383"/>
      <c r="S131" s="383"/>
      <c r="T131" s="383"/>
      <c r="U131" s="383"/>
      <c r="V131" s="383"/>
      <c r="W131" s="383"/>
      <c r="X131" s="383"/>
      <c r="Y131" s="383"/>
      <c r="Z131" s="383"/>
      <c r="AA131" s="383"/>
      <c r="AB131" s="384"/>
      <c r="AC131" s="385" t="s">
        <v>602</v>
      </c>
      <c r="AD131" s="386"/>
      <c r="AE131" s="344">
        <v>0</v>
      </c>
      <c r="AF131" s="345"/>
      <c r="AG131" s="345"/>
      <c r="AH131" s="346"/>
      <c r="AI131" s="344">
        <v>0</v>
      </c>
      <c r="AJ131" s="345"/>
      <c r="AK131" s="345"/>
      <c r="AL131" s="346"/>
      <c r="AM131" s="344">
        <v>0</v>
      </c>
      <c r="AN131" s="345"/>
      <c r="AO131" s="345"/>
      <c r="AP131" s="346"/>
      <c r="AQ131" s="370" t="str">
        <f t="shared" si="5"/>
        <v>n.é.</v>
      </c>
      <c r="AR131" s="371"/>
    </row>
    <row r="132" spans="1:56" s="2" customFormat="1" ht="20.100000000000001" customHeight="1" x14ac:dyDescent="0.2">
      <c r="A132" s="347" t="s">
        <v>474</v>
      </c>
      <c r="B132" s="348"/>
      <c r="C132" s="396" t="s">
        <v>599</v>
      </c>
      <c r="D132" s="397"/>
      <c r="E132" s="397"/>
      <c r="F132" s="397"/>
      <c r="G132" s="397"/>
      <c r="H132" s="397"/>
      <c r="I132" s="397"/>
      <c r="J132" s="397"/>
      <c r="K132" s="397"/>
      <c r="L132" s="397"/>
      <c r="M132" s="397"/>
      <c r="N132" s="397"/>
      <c r="O132" s="397"/>
      <c r="P132" s="397"/>
      <c r="Q132" s="397"/>
      <c r="R132" s="397"/>
      <c r="S132" s="397"/>
      <c r="T132" s="397"/>
      <c r="U132" s="397"/>
      <c r="V132" s="397"/>
      <c r="W132" s="397"/>
      <c r="X132" s="397"/>
      <c r="Y132" s="397"/>
      <c r="Z132" s="397"/>
      <c r="AA132" s="397"/>
      <c r="AB132" s="398"/>
      <c r="AC132" s="394" t="s">
        <v>376</v>
      </c>
      <c r="AD132" s="395"/>
      <c r="AE132" s="364">
        <f>SUM(AE127:AH131)</f>
        <v>0</v>
      </c>
      <c r="AF132" s="365"/>
      <c r="AG132" s="365"/>
      <c r="AH132" s="366"/>
      <c r="AI132" s="364">
        <v>0</v>
      </c>
      <c r="AJ132" s="365"/>
      <c r="AK132" s="365"/>
      <c r="AL132" s="366"/>
      <c r="AM132" s="364">
        <v>0</v>
      </c>
      <c r="AN132" s="365"/>
      <c r="AO132" s="365"/>
      <c r="AP132" s="366"/>
      <c r="AQ132" s="372" t="str">
        <f t="shared" si="5"/>
        <v>n.é.</v>
      </c>
      <c r="AR132" s="373"/>
    </row>
    <row r="133" spans="1:56" s="2" customFormat="1" ht="20.100000000000001" customHeight="1" x14ac:dyDescent="0.2">
      <c r="A133" s="320" t="s">
        <v>475</v>
      </c>
      <c r="B133" s="321"/>
      <c r="C133" s="341" t="s">
        <v>377</v>
      </c>
      <c r="D133" s="342"/>
      <c r="E133" s="342"/>
      <c r="F133" s="342"/>
      <c r="G133" s="342"/>
      <c r="H133" s="342"/>
      <c r="I133" s="342"/>
      <c r="J133" s="342"/>
      <c r="K133" s="342"/>
      <c r="L133" s="342"/>
      <c r="M133" s="342"/>
      <c r="N133" s="342"/>
      <c r="O133" s="342"/>
      <c r="P133" s="342"/>
      <c r="Q133" s="342"/>
      <c r="R133" s="342"/>
      <c r="S133" s="342"/>
      <c r="T133" s="342"/>
      <c r="U133" s="342"/>
      <c r="V133" s="342"/>
      <c r="W133" s="342"/>
      <c r="X133" s="342"/>
      <c r="Y133" s="342"/>
      <c r="Z133" s="342"/>
      <c r="AA133" s="342"/>
      <c r="AB133" s="343"/>
      <c r="AC133" s="385" t="s">
        <v>378</v>
      </c>
      <c r="AD133" s="386"/>
      <c r="AE133" s="344">
        <v>0</v>
      </c>
      <c r="AF133" s="345"/>
      <c r="AG133" s="345"/>
      <c r="AH133" s="346"/>
      <c r="AI133" s="344">
        <v>0</v>
      </c>
      <c r="AJ133" s="345"/>
      <c r="AK133" s="345"/>
      <c r="AL133" s="346"/>
      <c r="AM133" s="344">
        <v>0</v>
      </c>
      <c r="AN133" s="345"/>
      <c r="AO133" s="345"/>
      <c r="AP133" s="346"/>
      <c r="AQ133" s="370" t="str">
        <f t="shared" si="5"/>
        <v>n.é.</v>
      </c>
      <c r="AR133" s="371"/>
    </row>
    <row r="134" spans="1:56" ht="20.100000000000001" customHeight="1" x14ac:dyDescent="0.2">
      <c r="A134" s="320" t="s">
        <v>476</v>
      </c>
      <c r="B134" s="321"/>
      <c r="C134" s="341" t="s">
        <v>606</v>
      </c>
      <c r="D134" s="342"/>
      <c r="E134" s="342"/>
      <c r="F134" s="342"/>
      <c r="G134" s="342"/>
      <c r="H134" s="342"/>
      <c r="I134" s="342"/>
      <c r="J134" s="342"/>
      <c r="K134" s="342"/>
      <c r="L134" s="342"/>
      <c r="M134" s="342"/>
      <c r="N134" s="342"/>
      <c r="O134" s="342"/>
      <c r="P134" s="342"/>
      <c r="Q134" s="342"/>
      <c r="R134" s="342"/>
      <c r="S134" s="342"/>
      <c r="T134" s="342"/>
      <c r="U134" s="342"/>
      <c r="V134" s="342"/>
      <c r="W134" s="342"/>
      <c r="X134" s="342"/>
      <c r="Y134" s="342"/>
      <c r="Z134" s="342"/>
      <c r="AA134" s="342"/>
      <c r="AB134" s="343"/>
      <c r="AC134" s="385" t="s">
        <v>604</v>
      </c>
      <c r="AD134" s="386"/>
      <c r="AE134" s="344">
        <v>0</v>
      </c>
      <c r="AF134" s="345"/>
      <c r="AG134" s="345"/>
      <c r="AH134" s="346"/>
      <c r="AI134" s="344">
        <v>0</v>
      </c>
      <c r="AJ134" s="345"/>
      <c r="AK134" s="345"/>
      <c r="AL134" s="346"/>
      <c r="AM134" s="344">
        <v>0</v>
      </c>
      <c r="AN134" s="345"/>
      <c r="AO134" s="345"/>
      <c r="AP134" s="346"/>
      <c r="AQ134" s="370" t="str">
        <f t="shared" si="5"/>
        <v>n.é.</v>
      </c>
      <c r="AR134" s="371"/>
    </row>
    <row r="135" spans="1:56" s="2" customFormat="1" ht="20.100000000000001" customHeight="1" x14ac:dyDescent="0.2">
      <c r="A135" s="387" t="s">
        <v>477</v>
      </c>
      <c r="B135" s="388"/>
      <c r="C135" s="653" t="s">
        <v>605</v>
      </c>
      <c r="D135" s="654"/>
      <c r="E135" s="654"/>
      <c r="F135" s="654"/>
      <c r="G135" s="654"/>
      <c r="H135" s="654"/>
      <c r="I135" s="654"/>
      <c r="J135" s="654"/>
      <c r="K135" s="654"/>
      <c r="L135" s="654"/>
      <c r="M135" s="654"/>
      <c r="N135" s="654"/>
      <c r="O135" s="654"/>
      <c r="P135" s="654"/>
      <c r="Q135" s="654"/>
      <c r="R135" s="654"/>
      <c r="S135" s="654"/>
      <c r="T135" s="654"/>
      <c r="U135" s="654"/>
      <c r="V135" s="654"/>
      <c r="W135" s="654"/>
      <c r="X135" s="654"/>
      <c r="Y135" s="654"/>
      <c r="Z135" s="654"/>
      <c r="AA135" s="654"/>
      <c r="AB135" s="655"/>
      <c r="AC135" s="751" t="s">
        <v>379</v>
      </c>
      <c r="AD135" s="752"/>
      <c r="AE135" s="361">
        <f>AE126+AE132+AE134</f>
        <v>35506752</v>
      </c>
      <c r="AF135" s="362"/>
      <c r="AG135" s="362"/>
      <c r="AH135" s="363"/>
      <c r="AI135" s="361">
        <f>SUM(AI126)</f>
        <v>47036096</v>
      </c>
      <c r="AJ135" s="362"/>
      <c r="AK135" s="362"/>
      <c r="AL135" s="363"/>
      <c r="AM135" s="361">
        <f>SUM(AM126)</f>
        <v>47036096</v>
      </c>
      <c r="AN135" s="362"/>
      <c r="AO135" s="362"/>
      <c r="AP135" s="363"/>
      <c r="AQ135" s="380">
        <f t="shared" si="5"/>
        <v>1</v>
      </c>
      <c r="AR135" s="381"/>
    </row>
    <row r="136" spans="1:56" s="2" customFormat="1" ht="20.100000000000001" customHeight="1" x14ac:dyDescent="0.2">
      <c r="A136" s="443" t="s">
        <v>478</v>
      </c>
      <c r="B136" s="444"/>
      <c r="C136" s="194" t="s">
        <v>603</v>
      </c>
      <c r="D136" s="54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5"/>
      <c r="AC136" s="13"/>
      <c r="AD136" s="14"/>
      <c r="AE136" s="753">
        <f>AE105+AE135</f>
        <v>208000000</v>
      </c>
      <c r="AF136" s="754"/>
      <c r="AG136" s="754"/>
      <c r="AH136" s="755"/>
      <c r="AI136" s="753">
        <f>SUM(AI105,AI135)</f>
        <v>230000000</v>
      </c>
      <c r="AJ136" s="754"/>
      <c r="AK136" s="754"/>
      <c r="AL136" s="755"/>
      <c r="AM136" s="753">
        <f>SUM(AM105,AM135)</f>
        <v>184948582</v>
      </c>
      <c r="AN136" s="754"/>
      <c r="AO136" s="754"/>
      <c r="AP136" s="755"/>
      <c r="AQ136" s="756">
        <f t="shared" ref="AQ136:AQ171" si="6">IF(AI136&gt;0,AM136/AI136,"n.é.")</f>
        <v>0.80412426956521743</v>
      </c>
      <c r="AR136" s="757"/>
    </row>
    <row r="137" spans="1:56" ht="20.100000000000001" customHeight="1" x14ac:dyDescent="0.2">
      <c r="A137" s="320" t="s">
        <v>479</v>
      </c>
      <c r="B137" s="321"/>
      <c r="C137" s="457" t="s">
        <v>20</v>
      </c>
      <c r="D137" s="458"/>
      <c r="E137" s="458"/>
      <c r="F137" s="458"/>
      <c r="G137" s="458"/>
      <c r="H137" s="458"/>
      <c r="I137" s="458"/>
      <c r="J137" s="458"/>
      <c r="K137" s="458"/>
      <c r="L137" s="458"/>
      <c r="M137" s="458"/>
      <c r="N137" s="458"/>
      <c r="O137" s="458"/>
      <c r="P137" s="458"/>
      <c r="Q137" s="458"/>
      <c r="R137" s="458"/>
      <c r="S137" s="458"/>
      <c r="T137" s="458"/>
      <c r="U137" s="458"/>
      <c r="V137" s="458"/>
      <c r="W137" s="458"/>
      <c r="X137" s="458"/>
      <c r="Y137" s="458"/>
      <c r="Z137" s="458"/>
      <c r="AA137" s="458"/>
      <c r="AB137" s="459"/>
      <c r="AC137" s="758" t="s">
        <v>51</v>
      </c>
      <c r="AD137" s="759"/>
      <c r="AE137" s="703">
        <v>28311329</v>
      </c>
      <c r="AF137" s="704"/>
      <c r="AG137" s="704"/>
      <c r="AH137" s="705"/>
      <c r="AI137" s="703">
        <v>23924851</v>
      </c>
      <c r="AJ137" s="704"/>
      <c r="AK137" s="704"/>
      <c r="AL137" s="705"/>
      <c r="AM137" s="703">
        <v>17380557</v>
      </c>
      <c r="AN137" s="704"/>
      <c r="AO137" s="704"/>
      <c r="AP137" s="705"/>
      <c r="AQ137" s="455">
        <f t="shared" si="6"/>
        <v>0.72646458696858762</v>
      </c>
      <c r="AR137" s="456"/>
      <c r="BD137" s="63"/>
    </row>
    <row r="138" spans="1:56" ht="20.100000000000001" customHeight="1" x14ac:dyDescent="0.2">
      <c r="A138" s="320" t="s">
        <v>480</v>
      </c>
      <c r="B138" s="321"/>
      <c r="C138" s="457" t="s">
        <v>47</v>
      </c>
      <c r="D138" s="458"/>
      <c r="E138" s="458"/>
      <c r="F138" s="458"/>
      <c r="G138" s="458"/>
      <c r="H138" s="458"/>
      <c r="I138" s="458"/>
      <c r="J138" s="458"/>
      <c r="K138" s="458"/>
      <c r="L138" s="458"/>
      <c r="M138" s="458"/>
      <c r="N138" s="458"/>
      <c r="O138" s="458"/>
      <c r="P138" s="458"/>
      <c r="Q138" s="458"/>
      <c r="R138" s="458"/>
      <c r="S138" s="458"/>
      <c r="T138" s="458"/>
      <c r="U138" s="458"/>
      <c r="V138" s="458"/>
      <c r="W138" s="458"/>
      <c r="X138" s="458"/>
      <c r="Y138" s="458"/>
      <c r="Z138" s="458"/>
      <c r="AA138" s="458"/>
      <c r="AB138" s="459"/>
      <c r="AC138" s="473" t="s">
        <v>50</v>
      </c>
      <c r="AD138" s="474"/>
      <c r="AE138" s="703">
        <v>0</v>
      </c>
      <c r="AF138" s="704"/>
      <c r="AG138" s="704"/>
      <c r="AH138" s="705"/>
      <c r="AI138" s="703">
        <v>0</v>
      </c>
      <c r="AJ138" s="704"/>
      <c r="AK138" s="704"/>
      <c r="AL138" s="705"/>
      <c r="AM138" s="703">
        <v>0</v>
      </c>
      <c r="AN138" s="704"/>
      <c r="AO138" s="704"/>
      <c r="AP138" s="705"/>
      <c r="AQ138" s="455" t="str">
        <f t="shared" si="6"/>
        <v>n.é.</v>
      </c>
      <c r="AR138" s="456"/>
    </row>
    <row r="139" spans="1:56" ht="20.100000000000001" customHeight="1" x14ac:dyDescent="0.2">
      <c r="A139" s="320" t="s">
        <v>481</v>
      </c>
      <c r="B139" s="321"/>
      <c r="C139" s="457" t="s">
        <v>46</v>
      </c>
      <c r="D139" s="458"/>
      <c r="E139" s="458"/>
      <c r="F139" s="458"/>
      <c r="G139" s="458"/>
      <c r="H139" s="458"/>
      <c r="I139" s="458"/>
      <c r="J139" s="458"/>
      <c r="K139" s="458"/>
      <c r="L139" s="458"/>
      <c r="M139" s="458"/>
      <c r="N139" s="458"/>
      <c r="O139" s="458"/>
      <c r="P139" s="458"/>
      <c r="Q139" s="458"/>
      <c r="R139" s="458"/>
      <c r="S139" s="458"/>
      <c r="T139" s="458"/>
      <c r="U139" s="458"/>
      <c r="V139" s="458"/>
      <c r="W139" s="458"/>
      <c r="X139" s="458"/>
      <c r="Y139" s="458"/>
      <c r="Z139" s="458"/>
      <c r="AA139" s="458"/>
      <c r="AB139" s="459"/>
      <c r="AC139" s="473" t="s">
        <v>49</v>
      </c>
      <c r="AD139" s="474"/>
      <c r="AE139" s="760">
        <v>0</v>
      </c>
      <c r="AF139" s="761"/>
      <c r="AG139" s="761"/>
      <c r="AH139" s="762"/>
      <c r="AI139" s="760">
        <v>1</v>
      </c>
      <c r="AJ139" s="761"/>
      <c r="AK139" s="761"/>
      <c r="AL139" s="762"/>
      <c r="AM139" s="760">
        <v>1</v>
      </c>
      <c r="AN139" s="761"/>
      <c r="AO139" s="761"/>
      <c r="AP139" s="762"/>
      <c r="AQ139" s="455">
        <f t="shared" si="6"/>
        <v>1</v>
      </c>
      <c r="AR139" s="456"/>
    </row>
    <row r="140" spans="1:56" ht="20.100000000000001" customHeight="1" x14ac:dyDescent="0.2">
      <c r="A140" s="320" t="s">
        <v>482</v>
      </c>
      <c r="B140" s="321"/>
      <c r="C140" s="322" t="s">
        <v>19</v>
      </c>
      <c r="D140" s="323"/>
      <c r="E140" s="323"/>
      <c r="F140" s="323"/>
      <c r="G140" s="323"/>
      <c r="H140" s="323"/>
      <c r="I140" s="323"/>
      <c r="J140" s="323"/>
      <c r="K140" s="323"/>
      <c r="L140" s="323"/>
      <c r="M140" s="323"/>
      <c r="N140" s="323"/>
      <c r="O140" s="323"/>
      <c r="P140" s="323"/>
      <c r="Q140" s="323"/>
      <c r="R140" s="323"/>
      <c r="S140" s="323"/>
      <c r="T140" s="323"/>
      <c r="U140" s="323"/>
      <c r="V140" s="323"/>
      <c r="W140" s="323"/>
      <c r="X140" s="323"/>
      <c r="Y140" s="323"/>
      <c r="Z140" s="323"/>
      <c r="AA140" s="323"/>
      <c r="AB140" s="324"/>
      <c r="AC140" s="460" t="s">
        <v>48</v>
      </c>
      <c r="AD140" s="461"/>
      <c r="AE140" s="763">
        <v>0</v>
      </c>
      <c r="AF140" s="764"/>
      <c r="AG140" s="764"/>
      <c r="AH140" s="765"/>
      <c r="AI140" s="763">
        <v>0</v>
      </c>
      <c r="AJ140" s="764"/>
      <c r="AK140" s="764"/>
      <c r="AL140" s="765"/>
      <c r="AM140" s="763"/>
      <c r="AN140" s="764"/>
      <c r="AO140" s="764"/>
      <c r="AP140" s="765"/>
      <c r="AQ140" s="455" t="str">
        <f t="shared" si="6"/>
        <v>n.é.</v>
      </c>
      <c r="AR140" s="456"/>
    </row>
    <row r="141" spans="1:56" ht="20.100000000000001" customHeight="1" x14ac:dyDescent="0.2">
      <c r="A141" s="320" t="s">
        <v>483</v>
      </c>
      <c r="B141" s="321"/>
      <c r="C141" s="322" t="s">
        <v>16</v>
      </c>
      <c r="D141" s="323"/>
      <c r="E141" s="323"/>
      <c r="F141" s="323"/>
      <c r="G141" s="323"/>
      <c r="H141" s="323"/>
      <c r="I141" s="323"/>
      <c r="J141" s="323"/>
      <c r="K141" s="323"/>
      <c r="L141" s="323"/>
      <c r="M141" s="323"/>
      <c r="N141" s="323"/>
      <c r="O141" s="323"/>
      <c r="P141" s="323"/>
      <c r="Q141" s="323"/>
      <c r="R141" s="323"/>
      <c r="S141" s="323"/>
      <c r="T141" s="323"/>
      <c r="U141" s="323"/>
      <c r="V141" s="323"/>
      <c r="W141" s="323"/>
      <c r="X141" s="323"/>
      <c r="Y141" s="323"/>
      <c r="Z141" s="323"/>
      <c r="AA141" s="323"/>
      <c r="AB141" s="324"/>
      <c r="AC141" s="460" t="s">
        <v>45</v>
      </c>
      <c r="AD141" s="461"/>
      <c r="AE141" s="763">
        <v>0</v>
      </c>
      <c r="AF141" s="764"/>
      <c r="AG141" s="764"/>
      <c r="AH141" s="765"/>
      <c r="AI141" s="763">
        <v>0</v>
      </c>
      <c r="AJ141" s="764"/>
      <c r="AK141" s="764"/>
      <c r="AL141" s="765"/>
      <c r="AM141" s="763"/>
      <c r="AN141" s="764"/>
      <c r="AO141" s="764"/>
      <c r="AP141" s="765"/>
      <c r="AQ141" s="455" t="str">
        <f t="shared" si="6"/>
        <v>n.é.</v>
      </c>
      <c r="AR141" s="456"/>
    </row>
    <row r="142" spans="1:56" ht="20.100000000000001" customHeight="1" x14ac:dyDescent="0.2">
      <c r="A142" s="320" t="s">
        <v>484</v>
      </c>
      <c r="B142" s="321"/>
      <c r="C142" s="322" t="s">
        <v>17</v>
      </c>
      <c r="D142" s="323"/>
      <c r="E142" s="323"/>
      <c r="F142" s="323"/>
      <c r="G142" s="323"/>
      <c r="H142" s="323"/>
      <c r="I142" s="323"/>
      <c r="J142" s="323"/>
      <c r="K142" s="323"/>
      <c r="L142" s="323"/>
      <c r="M142" s="323"/>
      <c r="N142" s="323"/>
      <c r="O142" s="323"/>
      <c r="P142" s="323"/>
      <c r="Q142" s="323"/>
      <c r="R142" s="323"/>
      <c r="S142" s="323"/>
      <c r="T142" s="323"/>
      <c r="U142" s="323"/>
      <c r="V142" s="323"/>
      <c r="W142" s="323"/>
      <c r="X142" s="323"/>
      <c r="Y142" s="323"/>
      <c r="Z142" s="323"/>
      <c r="AA142" s="323"/>
      <c r="AB142" s="324"/>
      <c r="AC142" s="460" t="s">
        <v>44</v>
      </c>
      <c r="AD142" s="461"/>
      <c r="AE142" s="763">
        <v>0</v>
      </c>
      <c r="AF142" s="764"/>
      <c r="AG142" s="764"/>
      <c r="AH142" s="765"/>
      <c r="AI142" s="763">
        <v>0</v>
      </c>
      <c r="AJ142" s="764"/>
      <c r="AK142" s="764"/>
      <c r="AL142" s="765"/>
      <c r="AM142" s="763"/>
      <c r="AN142" s="764"/>
      <c r="AO142" s="764"/>
      <c r="AP142" s="765"/>
      <c r="AQ142" s="455" t="str">
        <f t="shared" si="6"/>
        <v>n.é.</v>
      </c>
      <c r="AR142" s="456"/>
    </row>
    <row r="143" spans="1:56" ht="20.100000000000001" customHeight="1" x14ac:dyDescent="0.2">
      <c r="A143" s="320" t="s">
        <v>485</v>
      </c>
      <c r="B143" s="321"/>
      <c r="C143" s="322" t="s">
        <v>21</v>
      </c>
      <c r="D143" s="323"/>
      <c r="E143" s="323"/>
      <c r="F143" s="323"/>
      <c r="G143" s="323"/>
      <c r="H143" s="323"/>
      <c r="I143" s="323"/>
      <c r="J143" s="323"/>
      <c r="K143" s="323"/>
      <c r="L143" s="323"/>
      <c r="M143" s="323"/>
      <c r="N143" s="323"/>
      <c r="O143" s="323"/>
      <c r="P143" s="323"/>
      <c r="Q143" s="323"/>
      <c r="R143" s="323"/>
      <c r="S143" s="323"/>
      <c r="T143" s="323"/>
      <c r="U143" s="323"/>
      <c r="V143" s="323"/>
      <c r="W143" s="323"/>
      <c r="X143" s="323"/>
      <c r="Y143" s="323"/>
      <c r="Z143" s="323"/>
      <c r="AA143" s="323"/>
      <c r="AB143" s="324"/>
      <c r="AC143" s="473" t="s">
        <v>43</v>
      </c>
      <c r="AD143" s="474"/>
      <c r="AE143" s="703">
        <v>726000</v>
      </c>
      <c r="AF143" s="704"/>
      <c r="AG143" s="704"/>
      <c r="AH143" s="705"/>
      <c r="AI143" s="703">
        <v>1356133</v>
      </c>
      <c r="AJ143" s="704"/>
      <c r="AK143" s="704"/>
      <c r="AL143" s="705"/>
      <c r="AM143" s="703">
        <v>1009683</v>
      </c>
      <c r="AN143" s="704"/>
      <c r="AO143" s="704"/>
      <c r="AP143" s="705"/>
      <c r="AQ143" s="455">
        <f t="shared" si="6"/>
        <v>0.74453095677193903</v>
      </c>
      <c r="AR143" s="456"/>
      <c r="BD143" s="63"/>
    </row>
    <row r="144" spans="1:56" ht="20.100000000000001" customHeight="1" x14ac:dyDescent="0.2">
      <c r="A144" s="320" t="s">
        <v>486</v>
      </c>
      <c r="B144" s="321"/>
      <c r="C144" s="322" t="s">
        <v>41</v>
      </c>
      <c r="D144" s="323"/>
      <c r="E144" s="323"/>
      <c r="F144" s="323"/>
      <c r="G144" s="323"/>
      <c r="H144" s="323"/>
      <c r="I144" s="323"/>
      <c r="J144" s="323"/>
      <c r="K144" s="323"/>
      <c r="L144" s="323"/>
      <c r="M144" s="323"/>
      <c r="N144" s="323"/>
      <c r="O144" s="323"/>
      <c r="P144" s="323"/>
      <c r="Q144" s="323"/>
      <c r="R144" s="323"/>
      <c r="S144" s="323"/>
      <c r="T144" s="323"/>
      <c r="U144" s="323"/>
      <c r="V144" s="323"/>
      <c r="W144" s="323"/>
      <c r="X144" s="323"/>
      <c r="Y144" s="323"/>
      <c r="Z144" s="323"/>
      <c r="AA144" s="323"/>
      <c r="AB144" s="324"/>
      <c r="AC144" s="460" t="s">
        <v>42</v>
      </c>
      <c r="AD144" s="461"/>
      <c r="AE144" s="763">
        <v>0</v>
      </c>
      <c r="AF144" s="764"/>
      <c r="AG144" s="764"/>
      <c r="AH144" s="765"/>
      <c r="AI144" s="763">
        <v>0</v>
      </c>
      <c r="AJ144" s="764"/>
      <c r="AK144" s="764"/>
      <c r="AL144" s="765"/>
      <c r="AM144" s="763"/>
      <c r="AN144" s="764"/>
      <c r="AO144" s="764"/>
      <c r="AP144" s="765"/>
      <c r="AQ144" s="455" t="str">
        <f t="shared" si="6"/>
        <v>n.é.</v>
      </c>
      <c r="AR144" s="456"/>
    </row>
    <row r="145" spans="1:56" ht="20.100000000000001" customHeight="1" x14ac:dyDescent="0.2">
      <c r="A145" s="320" t="s">
        <v>487</v>
      </c>
      <c r="B145" s="321"/>
      <c r="C145" s="341" t="s">
        <v>18</v>
      </c>
      <c r="D145" s="342"/>
      <c r="E145" s="342"/>
      <c r="F145" s="342"/>
      <c r="G145" s="342"/>
      <c r="H145" s="342"/>
      <c r="I145" s="342"/>
      <c r="J145" s="342"/>
      <c r="K145" s="342"/>
      <c r="L145" s="342"/>
      <c r="M145" s="342"/>
      <c r="N145" s="342"/>
      <c r="O145" s="342"/>
      <c r="P145" s="342"/>
      <c r="Q145" s="342"/>
      <c r="R145" s="342"/>
      <c r="S145" s="342"/>
      <c r="T145" s="342"/>
      <c r="U145" s="342"/>
      <c r="V145" s="342"/>
      <c r="W145" s="342"/>
      <c r="X145" s="342"/>
      <c r="Y145" s="342"/>
      <c r="Z145" s="342"/>
      <c r="AA145" s="342"/>
      <c r="AB145" s="343"/>
      <c r="AC145" s="473" t="s">
        <v>40</v>
      </c>
      <c r="AD145" s="474"/>
      <c r="AE145" s="703">
        <v>18000</v>
      </c>
      <c r="AF145" s="704"/>
      <c r="AG145" s="704"/>
      <c r="AH145" s="705"/>
      <c r="AI145" s="703">
        <v>38720</v>
      </c>
      <c r="AJ145" s="704"/>
      <c r="AK145" s="704"/>
      <c r="AL145" s="705"/>
      <c r="AM145" s="703">
        <v>38720</v>
      </c>
      <c r="AN145" s="704"/>
      <c r="AO145" s="704"/>
      <c r="AP145" s="705"/>
      <c r="AQ145" s="455">
        <f t="shared" si="6"/>
        <v>1</v>
      </c>
      <c r="AR145" s="456"/>
      <c r="BD145" s="63"/>
    </row>
    <row r="146" spans="1:56" ht="20.100000000000001" customHeight="1" x14ac:dyDescent="0.2">
      <c r="A146" s="320" t="s">
        <v>488</v>
      </c>
      <c r="B146" s="321"/>
      <c r="C146" s="341" t="s">
        <v>37</v>
      </c>
      <c r="D146" s="342"/>
      <c r="E146" s="342"/>
      <c r="F146" s="342"/>
      <c r="G146" s="342"/>
      <c r="H146" s="342"/>
      <c r="I146" s="342"/>
      <c r="J146" s="342"/>
      <c r="K146" s="342"/>
      <c r="L146" s="342"/>
      <c r="M146" s="342"/>
      <c r="N146" s="342"/>
      <c r="O146" s="342"/>
      <c r="P146" s="342"/>
      <c r="Q146" s="342"/>
      <c r="R146" s="342"/>
      <c r="S146" s="342"/>
      <c r="T146" s="342"/>
      <c r="U146" s="342"/>
      <c r="V146" s="342"/>
      <c r="W146" s="342"/>
      <c r="X146" s="342"/>
      <c r="Y146" s="342"/>
      <c r="Z146" s="342"/>
      <c r="AA146" s="342"/>
      <c r="AB146" s="343"/>
      <c r="AC146" s="460" t="s">
        <v>39</v>
      </c>
      <c r="AD146" s="461"/>
      <c r="AE146" s="763">
        <v>0</v>
      </c>
      <c r="AF146" s="764"/>
      <c r="AG146" s="764"/>
      <c r="AH146" s="765"/>
      <c r="AI146" s="763">
        <v>0</v>
      </c>
      <c r="AJ146" s="764"/>
      <c r="AK146" s="764"/>
      <c r="AL146" s="765"/>
      <c r="AM146" s="763"/>
      <c r="AN146" s="764"/>
      <c r="AO146" s="764"/>
      <c r="AP146" s="765"/>
      <c r="AQ146" s="455" t="str">
        <f t="shared" si="6"/>
        <v>n.é.</v>
      </c>
      <c r="AR146" s="456"/>
    </row>
    <row r="147" spans="1:56" ht="20.100000000000001" customHeight="1" x14ac:dyDescent="0.2">
      <c r="A147" s="320" t="s">
        <v>489</v>
      </c>
      <c r="B147" s="321"/>
      <c r="C147" s="341" t="s">
        <v>36</v>
      </c>
      <c r="D147" s="342"/>
      <c r="E147" s="342"/>
      <c r="F147" s="342"/>
      <c r="G147" s="342"/>
      <c r="H147" s="342"/>
      <c r="I147" s="342"/>
      <c r="J147" s="342"/>
      <c r="K147" s="342"/>
      <c r="L147" s="342"/>
      <c r="M147" s="342"/>
      <c r="N147" s="342"/>
      <c r="O147" s="342"/>
      <c r="P147" s="342"/>
      <c r="Q147" s="342"/>
      <c r="R147" s="342"/>
      <c r="S147" s="342"/>
      <c r="T147" s="342"/>
      <c r="U147" s="342"/>
      <c r="V147" s="342"/>
      <c r="W147" s="342"/>
      <c r="X147" s="342"/>
      <c r="Y147" s="342"/>
      <c r="Z147" s="342"/>
      <c r="AA147" s="342"/>
      <c r="AB147" s="343"/>
      <c r="AC147" s="460" t="s">
        <v>38</v>
      </c>
      <c r="AD147" s="461"/>
      <c r="AE147" s="763">
        <v>0</v>
      </c>
      <c r="AF147" s="764"/>
      <c r="AG147" s="764"/>
      <c r="AH147" s="765"/>
      <c r="AI147" s="763">
        <v>0</v>
      </c>
      <c r="AJ147" s="764"/>
      <c r="AK147" s="764"/>
      <c r="AL147" s="765"/>
      <c r="AM147" s="763"/>
      <c r="AN147" s="764"/>
      <c r="AO147" s="764"/>
      <c r="AP147" s="765"/>
      <c r="AQ147" s="455" t="str">
        <f t="shared" si="6"/>
        <v>n.é.</v>
      </c>
      <c r="AR147" s="456"/>
    </row>
    <row r="148" spans="1:56" ht="20.100000000000001" customHeight="1" x14ac:dyDescent="0.2">
      <c r="A148" s="320" t="s">
        <v>490</v>
      </c>
      <c r="B148" s="321"/>
      <c r="C148" s="341" t="s">
        <v>35</v>
      </c>
      <c r="D148" s="342"/>
      <c r="E148" s="342"/>
      <c r="F148" s="342"/>
      <c r="G148" s="342"/>
      <c r="H148" s="342"/>
      <c r="I148" s="342"/>
      <c r="J148" s="342"/>
      <c r="K148" s="342"/>
      <c r="L148" s="342"/>
      <c r="M148" s="342"/>
      <c r="N148" s="342"/>
      <c r="O148" s="342"/>
      <c r="P148" s="342"/>
      <c r="Q148" s="342"/>
      <c r="R148" s="342"/>
      <c r="S148" s="342"/>
      <c r="T148" s="342"/>
      <c r="U148" s="342"/>
      <c r="V148" s="342"/>
      <c r="W148" s="342"/>
      <c r="X148" s="342"/>
      <c r="Y148" s="342"/>
      <c r="Z148" s="342"/>
      <c r="AA148" s="342"/>
      <c r="AB148" s="343"/>
      <c r="AC148" s="460" t="s">
        <v>34</v>
      </c>
      <c r="AD148" s="461"/>
      <c r="AE148" s="763">
        <v>0</v>
      </c>
      <c r="AF148" s="764"/>
      <c r="AG148" s="764"/>
      <c r="AH148" s="765"/>
      <c r="AI148" s="763">
        <v>0</v>
      </c>
      <c r="AJ148" s="764"/>
      <c r="AK148" s="764"/>
      <c r="AL148" s="765"/>
      <c r="AM148" s="763"/>
      <c r="AN148" s="764"/>
      <c r="AO148" s="764"/>
      <c r="AP148" s="765"/>
      <c r="AQ148" s="455" t="str">
        <f t="shared" si="6"/>
        <v>n.é.</v>
      </c>
      <c r="AR148" s="456"/>
    </row>
    <row r="149" spans="1:56" ht="20.100000000000001" customHeight="1" x14ac:dyDescent="0.2">
      <c r="A149" s="320" t="s">
        <v>491</v>
      </c>
      <c r="B149" s="321"/>
      <c r="C149" s="341" t="s">
        <v>25</v>
      </c>
      <c r="D149" s="342"/>
      <c r="E149" s="342"/>
      <c r="F149" s="342"/>
      <c r="G149" s="342"/>
      <c r="H149" s="342"/>
      <c r="I149" s="342"/>
      <c r="J149" s="342"/>
      <c r="K149" s="342"/>
      <c r="L149" s="342"/>
      <c r="M149" s="342"/>
      <c r="N149" s="342"/>
      <c r="O149" s="342"/>
      <c r="P149" s="342"/>
      <c r="Q149" s="342"/>
      <c r="R149" s="342"/>
      <c r="S149" s="342"/>
      <c r="T149" s="342"/>
      <c r="U149" s="342"/>
      <c r="V149" s="342"/>
      <c r="W149" s="342"/>
      <c r="X149" s="342"/>
      <c r="Y149" s="342"/>
      <c r="Z149" s="342"/>
      <c r="AA149" s="342"/>
      <c r="AB149" s="343"/>
      <c r="AC149" s="473" t="s">
        <v>33</v>
      </c>
      <c r="AD149" s="474"/>
      <c r="AE149" s="760">
        <v>0</v>
      </c>
      <c r="AF149" s="761"/>
      <c r="AG149" s="761"/>
      <c r="AH149" s="762"/>
      <c r="AI149" s="703">
        <v>361285</v>
      </c>
      <c r="AJ149" s="704"/>
      <c r="AK149" s="704"/>
      <c r="AL149" s="705"/>
      <c r="AM149" s="703">
        <v>361285</v>
      </c>
      <c r="AN149" s="704"/>
      <c r="AO149" s="704"/>
      <c r="AP149" s="705"/>
      <c r="AQ149" s="455">
        <f t="shared" si="6"/>
        <v>1</v>
      </c>
      <c r="AR149" s="456"/>
    </row>
    <row r="150" spans="1:56" ht="20.100000000000001" customHeight="1" x14ac:dyDescent="0.2">
      <c r="A150" s="347" t="s">
        <v>492</v>
      </c>
      <c r="B150" s="348"/>
      <c r="C150" s="466" t="s">
        <v>742</v>
      </c>
      <c r="D150" s="467"/>
      <c r="E150" s="467"/>
      <c r="F150" s="467"/>
      <c r="G150" s="467"/>
      <c r="H150" s="467"/>
      <c r="I150" s="467"/>
      <c r="J150" s="467"/>
      <c r="K150" s="467"/>
      <c r="L150" s="467"/>
      <c r="M150" s="467"/>
      <c r="N150" s="467"/>
      <c r="O150" s="467"/>
      <c r="P150" s="467"/>
      <c r="Q150" s="467"/>
      <c r="R150" s="467"/>
      <c r="S150" s="467"/>
      <c r="T150" s="467"/>
      <c r="U150" s="467"/>
      <c r="V150" s="467"/>
      <c r="W150" s="467"/>
      <c r="X150" s="467"/>
      <c r="Y150" s="467"/>
      <c r="Z150" s="467"/>
      <c r="AA150" s="467"/>
      <c r="AB150" s="468"/>
      <c r="AC150" s="473" t="s">
        <v>27</v>
      </c>
      <c r="AD150" s="474"/>
      <c r="AE150" s="367">
        <f>SUM(AE137:AH149)</f>
        <v>29055329</v>
      </c>
      <c r="AF150" s="368"/>
      <c r="AG150" s="368"/>
      <c r="AH150" s="369"/>
      <c r="AI150" s="367">
        <f>SUM(AI137,AI138,AI139,AI143,AI145,AI149)</f>
        <v>25680990</v>
      </c>
      <c r="AJ150" s="368"/>
      <c r="AK150" s="368"/>
      <c r="AL150" s="369"/>
      <c r="AM150" s="367">
        <f>SUM(AM137,AM143,AM145,AM149,AM139)</f>
        <v>18790246</v>
      </c>
      <c r="AN150" s="368"/>
      <c r="AO150" s="368"/>
      <c r="AP150" s="369"/>
      <c r="AQ150" s="372">
        <f t="shared" si="6"/>
        <v>0.73167919149534344</v>
      </c>
      <c r="AR150" s="373"/>
    </row>
    <row r="151" spans="1:56" ht="20.100000000000001" customHeight="1" x14ac:dyDescent="0.2">
      <c r="A151" s="320" t="s">
        <v>493</v>
      </c>
      <c r="B151" s="321"/>
      <c r="C151" s="341" t="s">
        <v>22</v>
      </c>
      <c r="D151" s="342"/>
      <c r="E151" s="342"/>
      <c r="F151" s="342"/>
      <c r="G151" s="342"/>
      <c r="H151" s="342"/>
      <c r="I151" s="342"/>
      <c r="J151" s="342"/>
      <c r="K151" s="342"/>
      <c r="L151" s="342"/>
      <c r="M151" s="342"/>
      <c r="N151" s="342"/>
      <c r="O151" s="342"/>
      <c r="P151" s="342"/>
      <c r="Q151" s="342"/>
      <c r="R151" s="342"/>
      <c r="S151" s="342"/>
      <c r="T151" s="342"/>
      <c r="U151" s="342"/>
      <c r="V151" s="342"/>
      <c r="W151" s="342"/>
      <c r="X151" s="342"/>
      <c r="Y151" s="342"/>
      <c r="Z151" s="342"/>
      <c r="AA151" s="342"/>
      <c r="AB151" s="343"/>
      <c r="AC151" s="473" t="s">
        <v>28</v>
      </c>
      <c r="AD151" s="474"/>
      <c r="AE151" s="703">
        <v>11011560</v>
      </c>
      <c r="AF151" s="704"/>
      <c r="AG151" s="704"/>
      <c r="AH151" s="705"/>
      <c r="AI151" s="703">
        <v>11111560</v>
      </c>
      <c r="AJ151" s="704"/>
      <c r="AK151" s="704"/>
      <c r="AL151" s="705"/>
      <c r="AM151" s="703">
        <v>7322080</v>
      </c>
      <c r="AN151" s="704"/>
      <c r="AO151" s="704"/>
      <c r="AP151" s="705"/>
      <c r="AQ151" s="455">
        <f t="shared" si="6"/>
        <v>0.65896057799264907</v>
      </c>
      <c r="AR151" s="456"/>
      <c r="BD151" s="63"/>
    </row>
    <row r="152" spans="1:56" ht="32.25" customHeight="1" x14ac:dyDescent="0.2">
      <c r="A152" s="320" t="s">
        <v>494</v>
      </c>
      <c r="B152" s="321"/>
      <c r="C152" s="341" t="s">
        <v>425</v>
      </c>
      <c r="D152" s="342"/>
      <c r="E152" s="342"/>
      <c r="F152" s="342"/>
      <c r="G152" s="342"/>
      <c r="H152" s="342"/>
      <c r="I152" s="342"/>
      <c r="J152" s="342"/>
      <c r="K152" s="342"/>
      <c r="L152" s="342"/>
      <c r="M152" s="342"/>
      <c r="N152" s="342"/>
      <c r="O152" s="342"/>
      <c r="P152" s="342"/>
      <c r="Q152" s="342"/>
      <c r="R152" s="342"/>
      <c r="S152" s="342"/>
      <c r="T152" s="342"/>
      <c r="U152" s="342"/>
      <c r="V152" s="342"/>
      <c r="W152" s="342"/>
      <c r="X152" s="342"/>
      <c r="Y152" s="342"/>
      <c r="Z152" s="342"/>
      <c r="AA152" s="342"/>
      <c r="AB152" s="343"/>
      <c r="AC152" s="473" t="s">
        <v>29</v>
      </c>
      <c r="AD152" s="474"/>
      <c r="AE152" s="703">
        <v>1576610</v>
      </c>
      <c r="AF152" s="704"/>
      <c r="AG152" s="704"/>
      <c r="AH152" s="705"/>
      <c r="AI152" s="703">
        <v>1604041</v>
      </c>
      <c r="AJ152" s="704"/>
      <c r="AK152" s="704"/>
      <c r="AL152" s="705"/>
      <c r="AM152" s="703">
        <v>1254628</v>
      </c>
      <c r="AN152" s="704"/>
      <c r="AO152" s="704"/>
      <c r="AP152" s="705"/>
      <c r="AQ152" s="455">
        <f t="shared" si="6"/>
        <v>0.78216703937118814</v>
      </c>
      <c r="AR152" s="456"/>
      <c r="BD152" s="63"/>
    </row>
    <row r="153" spans="1:56" ht="20.100000000000001" customHeight="1" x14ac:dyDescent="0.2">
      <c r="A153" s="320" t="s">
        <v>495</v>
      </c>
      <c r="B153" s="321"/>
      <c r="C153" s="382" t="s">
        <v>23</v>
      </c>
      <c r="D153" s="383"/>
      <c r="E153" s="383"/>
      <c r="F153" s="383"/>
      <c r="G153" s="383"/>
      <c r="H153" s="383"/>
      <c r="I153" s="383"/>
      <c r="J153" s="383"/>
      <c r="K153" s="383"/>
      <c r="L153" s="383"/>
      <c r="M153" s="383"/>
      <c r="N153" s="383"/>
      <c r="O153" s="383"/>
      <c r="P153" s="383"/>
      <c r="Q153" s="383"/>
      <c r="R153" s="383"/>
      <c r="S153" s="383"/>
      <c r="T153" s="383"/>
      <c r="U153" s="383"/>
      <c r="V153" s="383"/>
      <c r="W153" s="383"/>
      <c r="X153" s="383"/>
      <c r="Y153" s="383"/>
      <c r="Z153" s="383"/>
      <c r="AA153" s="383"/>
      <c r="AB153" s="384"/>
      <c r="AC153" s="473" t="s">
        <v>30</v>
      </c>
      <c r="AD153" s="474"/>
      <c r="AE153" s="703">
        <v>2410955</v>
      </c>
      <c r="AF153" s="704"/>
      <c r="AG153" s="704"/>
      <c r="AH153" s="705"/>
      <c r="AI153" s="703">
        <v>3617117</v>
      </c>
      <c r="AJ153" s="704"/>
      <c r="AK153" s="704"/>
      <c r="AL153" s="705"/>
      <c r="AM153" s="703">
        <v>2261731</v>
      </c>
      <c r="AN153" s="704"/>
      <c r="AO153" s="704"/>
      <c r="AP153" s="705"/>
      <c r="AQ153" s="455">
        <f t="shared" si="6"/>
        <v>0.62528555200177383</v>
      </c>
      <c r="AR153" s="456"/>
      <c r="BD153" s="63"/>
    </row>
    <row r="154" spans="1:56" ht="20.100000000000001" customHeight="1" x14ac:dyDescent="0.2">
      <c r="A154" s="347" t="s">
        <v>496</v>
      </c>
      <c r="B154" s="348"/>
      <c r="C154" s="349" t="s">
        <v>743</v>
      </c>
      <c r="D154" s="350"/>
      <c r="E154" s="350"/>
      <c r="F154" s="350"/>
      <c r="G154" s="350"/>
      <c r="H154" s="350"/>
      <c r="I154" s="350"/>
      <c r="J154" s="350"/>
      <c r="K154" s="350"/>
      <c r="L154" s="350"/>
      <c r="M154" s="350"/>
      <c r="N154" s="350"/>
      <c r="O154" s="350"/>
      <c r="P154" s="350"/>
      <c r="Q154" s="350"/>
      <c r="R154" s="350"/>
      <c r="S154" s="350"/>
      <c r="T154" s="350"/>
      <c r="U154" s="350"/>
      <c r="V154" s="350"/>
      <c r="W154" s="350"/>
      <c r="X154" s="350"/>
      <c r="Y154" s="350"/>
      <c r="Z154" s="350"/>
      <c r="AA154" s="350"/>
      <c r="AB154" s="351"/>
      <c r="AC154" s="473" t="s">
        <v>31</v>
      </c>
      <c r="AD154" s="474"/>
      <c r="AE154" s="367">
        <f>SUM(AE151:AH153)</f>
        <v>14999125</v>
      </c>
      <c r="AF154" s="368"/>
      <c r="AG154" s="368"/>
      <c r="AH154" s="369"/>
      <c r="AI154" s="367">
        <f>SUM(AI151:AL153)</f>
        <v>16332718</v>
      </c>
      <c r="AJ154" s="368"/>
      <c r="AK154" s="368"/>
      <c r="AL154" s="369"/>
      <c r="AM154" s="367">
        <f>SUM(AM151:AP153)</f>
        <v>10838439</v>
      </c>
      <c r="AN154" s="368"/>
      <c r="AO154" s="368"/>
      <c r="AP154" s="369"/>
      <c r="AQ154" s="372">
        <f t="shared" si="6"/>
        <v>0.66360289818265394</v>
      </c>
      <c r="AR154" s="373"/>
    </row>
    <row r="155" spans="1:56" ht="20.100000000000001" customHeight="1" x14ac:dyDescent="0.2">
      <c r="A155" s="347" t="s">
        <v>497</v>
      </c>
      <c r="B155" s="348"/>
      <c r="C155" s="466" t="s">
        <v>744</v>
      </c>
      <c r="D155" s="467"/>
      <c r="E155" s="467"/>
      <c r="F155" s="467"/>
      <c r="G155" s="467"/>
      <c r="H155" s="467"/>
      <c r="I155" s="467"/>
      <c r="J155" s="467"/>
      <c r="K155" s="467"/>
      <c r="L155" s="467"/>
      <c r="M155" s="467"/>
      <c r="N155" s="467"/>
      <c r="O155" s="467"/>
      <c r="P155" s="467"/>
      <c r="Q155" s="467"/>
      <c r="R155" s="467"/>
      <c r="S155" s="467"/>
      <c r="T155" s="467"/>
      <c r="U155" s="467"/>
      <c r="V155" s="467"/>
      <c r="W155" s="467"/>
      <c r="X155" s="467"/>
      <c r="Y155" s="467"/>
      <c r="Z155" s="467"/>
      <c r="AA155" s="467"/>
      <c r="AB155" s="468"/>
      <c r="AC155" s="766" t="s">
        <v>32</v>
      </c>
      <c r="AD155" s="767"/>
      <c r="AE155" s="361">
        <f>AE150+AE154</f>
        <v>44054454</v>
      </c>
      <c r="AF155" s="362"/>
      <c r="AG155" s="362"/>
      <c r="AH155" s="363"/>
      <c r="AI155" s="361">
        <f>SUM(AI150,AI154)</f>
        <v>42013708</v>
      </c>
      <c r="AJ155" s="362"/>
      <c r="AK155" s="362"/>
      <c r="AL155" s="363"/>
      <c r="AM155" s="361">
        <f>SUM(AM150,AM154)</f>
        <v>29628685</v>
      </c>
      <c r="AN155" s="362"/>
      <c r="AO155" s="362"/>
      <c r="AP155" s="363"/>
      <c r="AQ155" s="372">
        <f t="shared" si="6"/>
        <v>0.70521471230294641</v>
      </c>
      <c r="AR155" s="373"/>
      <c r="BD155" s="63"/>
    </row>
    <row r="156" spans="1:56" s="2" customFormat="1" ht="20.100000000000001" customHeight="1" x14ac:dyDescent="0.2">
      <c r="A156" s="347" t="s">
        <v>498</v>
      </c>
      <c r="B156" s="348"/>
      <c r="C156" s="349" t="s">
        <v>24</v>
      </c>
      <c r="D156" s="350"/>
      <c r="E156" s="350"/>
      <c r="F156" s="350"/>
      <c r="G156" s="350"/>
      <c r="H156" s="350"/>
      <c r="I156" s="350"/>
      <c r="J156" s="350"/>
      <c r="K156" s="350"/>
      <c r="L156" s="350"/>
      <c r="M156" s="350"/>
      <c r="N156" s="350"/>
      <c r="O156" s="350"/>
      <c r="P156" s="350"/>
      <c r="Q156" s="350"/>
      <c r="R156" s="350"/>
      <c r="S156" s="350"/>
      <c r="T156" s="350"/>
      <c r="U156" s="350"/>
      <c r="V156" s="350"/>
      <c r="W156" s="350"/>
      <c r="X156" s="350"/>
      <c r="Y156" s="350"/>
      <c r="Z156" s="350"/>
      <c r="AA156" s="350"/>
      <c r="AB156" s="351"/>
      <c r="AC156" s="766" t="s">
        <v>52</v>
      </c>
      <c r="AD156" s="767"/>
      <c r="AE156" s="361">
        <v>5735700</v>
      </c>
      <c r="AF156" s="362"/>
      <c r="AG156" s="362"/>
      <c r="AH156" s="363"/>
      <c r="AI156" s="361">
        <v>5644769</v>
      </c>
      <c r="AJ156" s="362"/>
      <c r="AK156" s="362"/>
      <c r="AL156" s="363"/>
      <c r="AM156" s="361">
        <v>3666895</v>
      </c>
      <c r="AN156" s="362"/>
      <c r="AO156" s="362"/>
      <c r="AP156" s="363"/>
      <c r="AQ156" s="372">
        <f t="shared" si="6"/>
        <v>0.64960939942803686</v>
      </c>
      <c r="AR156" s="373"/>
      <c r="BD156" s="174"/>
    </row>
    <row r="157" spans="1:56" ht="20.100000000000001" customHeight="1" x14ac:dyDescent="0.2">
      <c r="A157" s="320" t="s">
        <v>499</v>
      </c>
      <c r="B157" s="321"/>
      <c r="C157" s="341" t="s">
        <v>63</v>
      </c>
      <c r="D157" s="342"/>
      <c r="E157" s="342"/>
      <c r="F157" s="342"/>
      <c r="G157" s="342"/>
      <c r="H157" s="342"/>
      <c r="I157" s="342"/>
      <c r="J157" s="342"/>
      <c r="K157" s="342"/>
      <c r="L157" s="342"/>
      <c r="M157" s="342"/>
      <c r="N157" s="342"/>
      <c r="O157" s="342"/>
      <c r="P157" s="342"/>
      <c r="Q157" s="342"/>
      <c r="R157" s="342"/>
      <c r="S157" s="342"/>
      <c r="T157" s="342"/>
      <c r="U157" s="342"/>
      <c r="V157" s="342"/>
      <c r="W157" s="342"/>
      <c r="X157" s="342"/>
      <c r="Y157" s="342"/>
      <c r="Z157" s="342"/>
      <c r="AA157" s="342"/>
      <c r="AB157" s="343"/>
      <c r="AC157" s="460" t="s">
        <v>82</v>
      </c>
      <c r="AD157" s="461"/>
      <c r="AE157" s="763">
        <v>135572</v>
      </c>
      <c r="AF157" s="764"/>
      <c r="AG157" s="764"/>
      <c r="AH157" s="765"/>
      <c r="AI157" s="763">
        <v>119072</v>
      </c>
      <c r="AJ157" s="764"/>
      <c r="AK157" s="764"/>
      <c r="AL157" s="765"/>
      <c r="AM157" s="763">
        <v>42210</v>
      </c>
      <c r="AN157" s="764"/>
      <c r="AO157" s="764"/>
      <c r="AP157" s="765"/>
      <c r="AQ157" s="455">
        <f t="shared" si="6"/>
        <v>0.35449140016124697</v>
      </c>
      <c r="AR157" s="456"/>
    </row>
    <row r="158" spans="1:56" ht="20.100000000000001" customHeight="1" x14ac:dyDescent="0.2">
      <c r="A158" s="320" t="s">
        <v>500</v>
      </c>
      <c r="B158" s="321"/>
      <c r="C158" s="341" t="s">
        <v>64</v>
      </c>
      <c r="D158" s="342"/>
      <c r="E158" s="342"/>
      <c r="F158" s="342"/>
      <c r="G158" s="342"/>
      <c r="H158" s="342"/>
      <c r="I158" s="342"/>
      <c r="J158" s="342"/>
      <c r="K158" s="342"/>
      <c r="L158" s="342"/>
      <c r="M158" s="342"/>
      <c r="N158" s="342"/>
      <c r="O158" s="342"/>
      <c r="P158" s="342"/>
      <c r="Q158" s="342"/>
      <c r="R158" s="342"/>
      <c r="S158" s="342"/>
      <c r="T158" s="342"/>
      <c r="U158" s="342"/>
      <c r="V158" s="342"/>
      <c r="W158" s="342"/>
      <c r="X158" s="342"/>
      <c r="Y158" s="342"/>
      <c r="Z158" s="342"/>
      <c r="AA158" s="342"/>
      <c r="AB158" s="343"/>
      <c r="AC158" s="460" t="s">
        <v>83</v>
      </c>
      <c r="AD158" s="461"/>
      <c r="AE158" s="763">
        <v>3634868</v>
      </c>
      <c r="AF158" s="764"/>
      <c r="AG158" s="764"/>
      <c r="AH158" s="765"/>
      <c r="AI158" s="763">
        <v>5466970</v>
      </c>
      <c r="AJ158" s="764"/>
      <c r="AK158" s="764"/>
      <c r="AL158" s="765"/>
      <c r="AM158" s="763">
        <v>2378567</v>
      </c>
      <c r="AN158" s="764"/>
      <c r="AO158" s="764"/>
      <c r="AP158" s="765"/>
      <c r="AQ158" s="455">
        <f t="shared" si="6"/>
        <v>0.43507957790147012</v>
      </c>
      <c r="AR158" s="456"/>
    </row>
    <row r="159" spans="1:56" ht="20.100000000000001" customHeight="1" x14ac:dyDescent="0.2">
      <c r="A159" s="320" t="s">
        <v>501</v>
      </c>
      <c r="B159" s="321"/>
      <c r="C159" s="341" t="s">
        <v>65</v>
      </c>
      <c r="D159" s="342"/>
      <c r="E159" s="342"/>
      <c r="F159" s="342"/>
      <c r="G159" s="342"/>
      <c r="H159" s="342"/>
      <c r="I159" s="342"/>
      <c r="J159" s="342"/>
      <c r="K159" s="342"/>
      <c r="L159" s="342"/>
      <c r="M159" s="342"/>
      <c r="N159" s="342"/>
      <c r="O159" s="342"/>
      <c r="P159" s="342"/>
      <c r="Q159" s="342"/>
      <c r="R159" s="342"/>
      <c r="S159" s="342"/>
      <c r="T159" s="342"/>
      <c r="U159" s="342"/>
      <c r="V159" s="342"/>
      <c r="W159" s="342"/>
      <c r="X159" s="342"/>
      <c r="Y159" s="342"/>
      <c r="Z159" s="342"/>
      <c r="AA159" s="342"/>
      <c r="AB159" s="343"/>
      <c r="AC159" s="460" t="s">
        <v>84</v>
      </c>
      <c r="AD159" s="461"/>
      <c r="AE159" s="763">
        <v>0</v>
      </c>
      <c r="AF159" s="764"/>
      <c r="AG159" s="764"/>
      <c r="AH159" s="765"/>
      <c r="AI159" s="763">
        <v>0</v>
      </c>
      <c r="AJ159" s="764"/>
      <c r="AK159" s="764"/>
      <c r="AL159" s="765"/>
      <c r="AM159" s="763">
        <v>0</v>
      </c>
      <c r="AN159" s="764"/>
      <c r="AO159" s="764"/>
      <c r="AP159" s="765"/>
      <c r="AQ159" s="455" t="str">
        <f t="shared" si="6"/>
        <v>n.é.</v>
      </c>
      <c r="AR159" s="456"/>
    </row>
    <row r="160" spans="1:56" ht="20.100000000000001" customHeight="1" x14ac:dyDescent="0.2">
      <c r="A160" s="347" t="s">
        <v>502</v>
      </c>
      <c r="B160" s="348"/>
      <c r="C160" s="349" t="s">
        <v>745</v>
      </c>
      <c r="D160" s="350"/>
      <c r="E160" s="350"/>
      <c r="F160" s="350"/>
      <c r="G160" s="350"/>
      <c r="H160" s="350"/>
      <c r="I160" s="350"/>
      <c r="J160" s="350"/>
      <c r="K160" s="350"/>
      <c r="L160" s="350"/>
      <c r="M160" s="350"/>
      <c r="N160" s="350"/>
      <c r="O160" s="350"/>
      <c r="P160" s="350"/>
      <c r="Q160" s="350"/>
      <c r="R160" s="350"/>
      <c r="S160" s="350"/>
      <c r="T160" s="350"/>
      <c r="U160" s="350"/>
      <c r="V160" s="350"/>
      <c r="W160" s="350"/>
      <c r="X160" s="350"/>
      <c r="Y160" s="350"/>
      <c r="Z160" s="350"/>
      <c r="AA160" s="350"/>
      <c r="AB160" s="351"/>
      <c r="AC160" s="473" t="s">
        <v>92</v>
      </c>
      <c r="AD160" s="474"/>
      <c r="AE160" s="367">
        <f>SUM(AE157,AE158)</f>
        <v>3770440</v>
      </c>
      <c r="AF160" s="368"/>
      <c r="AG160" s="368"/>
      <c r="AH160" s="369"/>
      <c r="AI160" s="367">
        <f>SUM(AI157:AL159)</f>
        <v>5586042</v>
      </c>
      <c r="AJ160" s="368"/>
      <c r="AK160" s="368"/>
      <c r="AL160" s="369"/>
      <c r="AM160" s="367">
        <f>SUM(AM157:AP159)</f>
        <v>2420777</v>
      </c>
      <c r="AN160" s="368"/>
      <c r="AO160" s="368"/>
      <c r="AP160" s="369"/>
      <c r="AQ160" s="372">
        <f t="shared" si="6"/>
        <v>0.4333617613329796</v>
      </c>
      <c r="AR160" s="373"/>
      <c r="BC160" s="63"/>
    </row>
    <row r="161" spans="1:55" ht="20.100000000000001" customHeight="1" x14ac:dyDescent="0.2">
      <c r="A161" s="320" t="s">
        <v>503</v>
      </c>
      <c r="B161" s="321"/>
      <c r="C161" s="341" t="s">
        <v>66</v>
      </c>
      <c r="D161" s="342"/>
      <c r="E161" s="342"/>
      <c r="F161" s="342"/>
      <c r="G161" s="342"/>
      <c r="H161" s="342"/>
      <c r="I161" s="342"/>
      <c r="J161" s="342"/>
      <c r="K161" s="342"/>
      <c r="L161" s="342"/>
      <c r="M161" s="342"/>
      <c r="N161" s="342"/>
      <c r="O161" s="342"/>
      <c r="P161" s="342"/>
      <c r="Q161" s="342"/>
      <c r="R161" s="342"/>
      <c r="S161" s="342"/>
      <c r="T161" s="342"/>
      <c r="U161" s="342"/>
      <c r="V161" s="342"/>
      <c r="W161" s="342"/>
      <c r="X161" s="342"/>
      <c r="Y161" s="342"/>
      <c r="Z161" s="342"/>
      <c r="AA161" s="342"/>
      <c r="AB161" s="343"/>
      <c r="AC161" s="460" t="s">
        <v>85</v>
      </c>
      <c r="AD161" s="461"/>
      <c r="AE161" s="763">
        <v>1528992</v>
      </c>
      <c r="AF161" s="764"/>
      <c r="AG161" s="764"/>
      <c r="AH161" s="765"/>
      <c r="AI161" s="763">
        <v>1527972</v>
      </c>
      <c r="AJ161" s="764"/>
      <c r="AK161" s="764"/>
      <c r="AL161" s="765"/>
      <c r="AM161" s="763">
        <v>830229</v>
      </c>
      <c r="AN161" s="764"/>
      <c r="AO161" s="764"/>
      <c r="AP161" s="765"/>
      <c r="AQ161" s="455">
        <f t="shared" si="6"/>
        <v>0.54335354312775364</v>
      </c>
      <c r="AR161" s="456"/>
    </row>
    <row r="162" spans="1:55" ht="20.100000000000001" customHeight="1" x14ac:dyDescent="0.2">
      <c r="A162" s="320" t="s">
        <v>504</v>
      </c>
      <c r="B162" s="321"/>
      <c r="C162" s="341" t="s">
        <v>67</v>
      </c>
      <c r="D162" s="342"/>
      <c r="E162" s="342"/>
      <c r="F162" s="342"/>
      <c r="G162" s="342"/>
      <c r="H162" s="342"/>
      <c r="I162" s="342"/>
      <c r="J162" s="342"/>
      <c r="K162" s="342"/>
      <c r="L162" s="342"/>
      <c r="M162" s="342"/>
      <c r="N162" s="342"/>
      <c r="O162" s="342"/>
      <c r="P162" s="342"/>
      <c r="Q162" s="342"/>
      <c r="R162" s="342"/>
      <c r="S162" s="342"/>
      <c r="T162" s="342"/>
      <c r="U162" s="342"/>
      <c r="V162" s="342"/>
      <c r="W162" s="342"/>
      <c r="X162" s="342"/>
      <c r="Y162" s="342"/>
      <c r="Z162" s="342"/>
      <c r="AA162" s="342"/>
      <c r="AB162" s="343"/>
      <c r="AC162" s="460" t="s">
        <v>86</v>
      </c>
      <c r="AD162" s="461"/>
      <c r="AE162" s="763">
        <v>379983</v>
      </c>
      <c r="AF162" s="764"/>
      <c r="AG162" s="764"/>
      <c r="AH162" s="765"/>
      <c r="AI162" s="763">
        <v>379983</v>
      </c>
      <c r="AJ162" s="764"/>
      <c r="AK162" s="764"/>
      <c r="AL162" s="765"/>
      <c r="AM162" s="763">
        <v>259587</v>
      </c>
      <c r="AN162" s="764"/>
      <c r="AO162" s="764"/>
      <c r="AP162" s="765"/>
      <c r="AQ162" s="455">
        <f t="shared" si="6"/>
        <v>0.68315424637417987</v>
      </c>
      <c r="AR162" s="456"/>
    </row>
    <row r="163" spans="1:55" ht="20.100000000000001" customHeight="1" x14ac:dyDescent="0.2">
      <c r="A163" s="347" t="s">
        <v>505</v>
      </c>
      <c r="B163" s="348"/>
      <c r="C163" s="349" t="s">
        <v>746</v>
      </c>
      <c r="D163" s="350"/>
      <c r="E163" s="350"/>
      <c r="F163" s="350"/>
      <c r="G163" s="350"/>
      <c r="H163" s="350"/>
      <c r="I163" s="350"/>
      <c r="J163" s="350"/>
      <c r="K163" s="350"/>
      <c r="L163" s="350"/>
      <c r="M163" s="350"/>
      <c r="N163" s="350"/>
      <c r="O163" s="350"/>
      <c r="P163" s="350"/>
      <c r="Q163" s="350"/>
      <c r="R163" s="350"/>
      <c r="S163" s="350"/>
      <c r="T163" s="350"/>
      <c r="U163" s="350"/>
      <c r="V163" s="350"/>
      <c r="W163" s="350"/>
      <c r="X163" s="350"/>
      <c r="Y163" s="350"/>
      <c r="Z163" s="350"/>
      <c r="AA163" s="350"/>
      <c r="AB163" s="351"/>
      <c r="AC163" s="473" t="s">
        <v>93</v>
      </c>
      <c r="AD163" s="474"/>
      <c r="AE163" s="367">
        <f>SUM(AE161:AH162)</f>
        <v>1908975</v>
      </c>
      <c r="AF163" s="368"/>
      <c r="AG163" s="368"/>
      <c r="AH163" s="369"/>
      <c r="AI163" s="367">
        <f>SUM(AI161:AL162)</f>
        <v>1907955</v>
      </c>
      <c r="AJ163" s="368"/>
      <c r="AK163" s="368"/>
      <c r="AL163" s="369"/>
      <c r="AM163" s="367">
        <f>SUM(AM161:AP162)</f>
        <v>1089816</v>
      </c>
      <c r="AN163" s="368"/>
      <c r="AO163" s="368"/>
      <c r="AP163" s="369"/>
      <c r="AQ163" s="372">
        <f t="shared" si="6"/>
        <v>0.57119586153761492</v>
      </c>
      <c r="AR163" s="373"/>
      <c r="BC163" s="63"/>
    </row>
    <row r="164" spans="1:55" ht="20.100000000000001" customHeight="1" x14ac:dyDescent="0.2">
      <c r="A164" s="320" t="s">
        <v>506</v>
      </c>
      <c r="B164" s="321"/>
      <c r="C164" s="341" t="s">
        <v>930</v>
      </c>
      <c r="D164" s="342"/>
      <c r="E164" s="342"/>
      <c r="F164" s="342"/>
      <c r="G164" s="342"/>
      <c r="H164" s="342"/>
      <c r="I164" s="342"/>
      <c r="J164" s="342"/>
      <c r="K164" s="342"/>
      <c r="L164" s="342"/>
      <c r="M164" s="342"/>
      <c r="N164" s="342"/>
      <c r="O164" s="342"/>
      <c r="P164" s="342"/>
      <c r="Q164" s="342"/>
      <c r="R164" s="342"/>
      <c r="S164" s="342"/>
      <c r="T164" s="342"/>
      <c r="U164" s="342"/>
      <c r="V164" s="342"/>
      <c r="W164" s="342"/>
      <c r="X164" s="342"/>
      <c r="Y164" s="272"/>
      <c r="Z164" s="272"/>
      <c r="AA164" s="272"/>
      <c r="AB164" s="273"/>
      <c r="AC164" s="460" t="s">
        <v>934</v>
      </c>
      <c r="AD164" s="475"/>
      <c r="AE164" s="327">
        <v>11806083</v>
      </c>
      <c r="AF164" s="328"/>
      <c r="AG164" s="328"/>
      <c r="AH164" s="329"/>
      <c r="AI164" s="327">
        <v>11806083</v>
      </c>
      <c r="AJ164" s="328"/>
      <c r="AK164" s="328"/>
      <c r="AL164" s="329"/>
      <c r="AM164" s="327">
        <v>7564767</v>
      </c>
      <c r="AN164" s="328"/>
      <c r="AO164" s="328"/>
      <c r="AP164" s="329"/>
      <c r="AQ164" s="455">
        <f t="shared" ref="AQ164:AQ167" si="7">IF(AI164&gt;0,AM164/AI164,"n.é.")</f>
        <v>0.64075163625395481</v>
      </c>
      <c r="AR164" s="456"/>
      <c r="BC164" s="63"/>
    </row>
    <row r="165" spans="1:55" ht="20.100000000000001" customHeight="1" x14ac:dyDescent="0.2">
      <c r="A165" s="320" t="s">
        <v>607</v>
      </c>
      <c r="B165" s="321"/>
      <c r="C165" s="341" t="s">
        <v>931</v>
      </c>
      <c r="D165" s="342"/>
      <c r="E165" s="342"/>
      <c r="F165" s="342"/>
      <c r="G165" s="342"/>
      <c r="H165" s="342"/>
      <c r="I165" s="342"/>
      <c r="J165" s="342"/>
      <c r="K165" s="342"/>
      <c r="L165" s="342"/>
      <c r="M165" s="342"/>
      <c r="N165" s="342"/>
      <c r="O165" s="342"/>
      <c r="P165" s="342"/>
      <c r="Q165" s="342"/>
      <c r="R165" s="342"/>
      <c r="S165" s="342"/>
      <c r="T165" s="342"/>
      <c r="U165" s="342"/>
      <c r="V165" s="342"/>
      <c r="W165" s="342"/>
      <c r="X165" s="342"/>
      <c r="Y165" s="272"/>
      <c r="Z165" s="272"/>
      <c r="AA165" s="272"/>
      <c r="AB165" s="273"/>
      <c r="AC165" s="460" t="s">
        <v>935</v>
      </c>
      <c r="AD165" s="475"/>
      <c r="AE165" s="327">
        <v>0</v>
      </c>
      <c r="AF165" s="328"/>
      <c r="AG165" s="328"/>
      <c r="AH165" s="329"/>
      <c r="AI165" s="327">
        <v>102068</v>
      </c>
      <c r="AJ165" s="328"/>
      <c r="AK165" s="328"/>
      <c r="AL165" s="329"/>
      <c r="AM165" s="327">
        <v>93429</v>
      </c>
      <c r="AN165" s="328"/>
      <c r="AO165" s="328"/>
      <c r="AP165" s="329"/>
      <c r="AQ165" s="455">
        <f t="shared" si="7"/>
        <v>0.91536034800329191</v>
      </c>
      <c r="AR165" s="456"/>
      <c r="BC165" s="63"/>
    </row>
    <row r="166" spans="1:55" ht="20.100000000000001" customHeight="1" x14ac:dyDescent="0.2">
      <c r="A166" s="320" t="s">
        <v>608</v>
      </c>
      <c r="B166" s="321"/>
      <c r="C166" s="341" t="s">
        <v>932</v>
      </c>
      <c r="D166" s="342"/>
      <c r="E166" s="342"/>
      <c r="F166" s="342"/>
      <c r="G166" s="342"/>
      <c r="H166" s="342"/>
      <c r="I166" s="342"/>
      <c r="J166" s="342"/>
      <c r="K166" s="342"/>
      <c r="L166" s="342"/>
      <c r="M166" s="342"/>
      <c r="N166" s="342"/>
      <c r="O166" s="342"/>
      <c r="P166" s="342"/>
      <c r="Q166" s="342"/>
      <c r="R166" s="342"/>
      <c r="S166" s="342"/>
      <c r="T166" s="342"/>
      <c r="U166" s="342"/>
      <c r="V166" s="342"/>
      <c r="W166" s="342"/>
      <c r="X166" s="342"/>
      <c r="Y166" s="272"/>
      <c r="Z166" s="272"/>
      <c r="AA166" s="272"/>
      <c r="AB166" s="273"/>
      <c r="AC166" s="460" t="s">
        <v>936</v>
      </c>
      <c r="AD166" s="475"/>
      <c r="AE166" s="327">
        <v>0</v>
      </c>
      <c r="AF166" s="328"/>
      <c r="AG166" s="328"/>
      <c r="AH166" s="329"/>
      <c r="AI166" s="327">
        <v>0</v>
      </c>
      <c r="AJ166" s="328"/>
      <c r="AK166" s="328"/>
      <c r="AL166" s="329"/>
      <c r="AM166" s="327">
        <v>0</v>
      </c>
      <c r="AN166" s="328"/>
      <c r="AO166" s="328"/>
      <c r="AP166" s="329"/>
      <c r="AQ166" s="455" t="str">
        <f t="shared" si="7"/>
        <v>n.é.</v>
      </c>
      <c r="AR166" s="456"/>
      <c r="BC166" s="63"/>
    </row>
    <row r="167" spans="1:55" ht="20.100000000000001" customHeight="1" x14ac:dyDescent="0.2">
      <c r="A167" s="320" t="s">
        <v>609</v>
      </c>
      <c r="B167" s="321"/>
      <c r="C167" s="341" t="s">
        <v>933</v>
      </c>
      <c r="D167" s="342"/>
      <c r="E167" s="342"/>
      <c r="F167" s="342"/>
      <c r="G167" s="342"/>
      <c r="H167" s="342"/>
      <c r="I167" s="342"/>
      <c r="J167" s="342"/>
      <c r="K167" s="342"/>
      <c r="L167" s="342"/>
      <c r="M167" s="342"/>
      <c r="N167" s="342"/>
      <c r="O167" s="342"/>
      <c r="P167" s="342"/>
      <c r="Q167" s="342"/>
      <c r="R167" s="342"/>
      <c r="S167" s="342"/>
      <c r="T167" s="342"/>
      <c r="U167" s="342"/>
      <c r="V167" s="342"/>
      <c r="W167" s="342"/>
      <c r="X167" s="342"/>
      <c r="Y167" s="272"/>
      <c r="Z167" s="272"/>
      <c r="AA167" s="272"/>
      <c r="AB167" s="273"/>
      <c r="AC167" s="460" t="s">
        <v>937</v>
      </c>
      <c r="AD167" s="475"/>
      <c r="AE167" s="327">
        <v>62500</v>
      </c>
      <c r="AF167" s="328"/>
      <c r="AG167" s="328"/>
      <c r="AH167" s="329"/>
      <c r="AI167" s="327">
        <v>162500</v>
      </c>
      <c r="AJ167" s="328"/>
      <c r="AK167" s="328"/>
      <c r="AL167" s="329"/>
      <c r="AM167" s="327">
        <v>44953</v>
      </c>
      <c r="AN167" s="328"/>
      <c r="AO167" s="328"/>
      <c r="AP167" s="329"/>
      <c r="AQ167" s="455">
        <f t="shared" si="7"/>
        <v>0.27663384615384617</v>
      </c>
      <c r="AR167" s="456"/>
      <c r="BC167" s="63"/>
    </row>
    <row r="168" spans="1:55" ht="20.100000000000001" customHeight="1" x14ac:dyDescent="0.2">
      <c r="A168" s="320" t="s">
        <v>610</v>
      </c>
      <c r="B168" s="321"/>
      <c r="C168" s="341" t="s">
        <v>68</v>
      </c>
      <c r="D168" s="342"/>
      <c r="E168" s="342"/>
      <c r="F168" s="342"/>
      <c r="G168" s="342"/>
      <c r="H168" s="342"/>
      <c r="I168" s="342"/>
      <c r="J168" s="342"/>
      <c r="K168" s="342"/>
      <c r="L168" s="342"/>
      <c r="M168" s="342"/>
      <c r="N168" s="342"/>
      <c r="O168" s="342"/>
      <c r="P168" s="342"/>
      <c r="Q168" s="342"/>
      <c r="R168" s="342"/>
      <c r="S168" s="342"/>
      <c r="T168" s="342"/>
      <c r="U168" s="342"/>
      <c r="V168" s="342"/>
      <c r="W168" s="342"/>
      <c r="X168" s="342"/>
      <c r="Y168" s="342"/>
      <c r="Z168" s="342"/>
      <c r="AA168" s="342"/>
      <c r="AB168" s="343"/>
      <c r="AC168" s="460" t="s">
        <v>87</v>
      </c>
      <c r="AD168" s="461"/>
      <c r="AE168" s="763">
        <f>SUM(AE164:AH167)</f>
        <v>11868583</v>
      </c>
      <c r="AF168" s="764"/>
      <c r="AG168" s="764"/>
      <c r="AH168" s="765"/>
      <c r="AI168" s="763">
        <f>SUM(AI164:AL167)</f>
        <v>12070651</v>
      </c>
      <c r="AJ168" s="764"/>
      <c r="AK168" s="764"/>
      <c r="AL168" s="765"/>
      <c r="AM168" s="763">
        <f>SUM(AM164:AP167)</f>
        <v>7703149</v>
      </c>
      <c r="AN168" s="764"/>
      <c r="AO168" s="764"/>
      <c r="AP168" s="765"/>
      <c r="AQ168" s="455">
        <f t="shared" si="6"/>
        <v>0.63817179371684263</v>
      </c>
      <c r="AR168" s="456"/>
    </row>
    <row r="169" spans="1:55" ht="20.100000000000001" customHeight="1" x14ac:dyDescent="0.2">
      <c r="A169" s="320" t="s">
        <v>611</v>
      </c>
      <c r="B169" s="321"/>
      <c r="C169" s="341" t="s">
        <v>69</v>
      </c>
      <c r="D169" s="342"/>
      <c r="E169" s="342"/>
      <c r="F169" s="342"/>
      <c r="G169" s="342"/>
      <c r="H169" s="342"/>
      <c r="I169" s="342"/>
      <c r="J169" s="342"/>
      <c r="K169" s="342"/>
      <c r="L169" s="342"/>
      <c r="M169" s="342"/>
      <c r="N169" s="342"/>
      <c r="O169" s="342"/>
      <c r="P169" s="342"/>
      <c r="Q169" s="342"/>
      <c r="R169" s="342"/>
      <c r="S169" s="342"/>
      <c r="T169" s="342"/>
      <c r="U169" s="342"/>
      <c r="V169" s="342"/>
      <c r="W169" s="342"/>
      <c r="X169" s="342"/>
      <c r="Y169" s="342"/>
      <c r="Z169" s="342"/>
      <c r="AA169" s="342"/>
      <c r="AB169" s="343"/>
      <c r="AC169" s="460" t="s">
        <v>88</v>
      </c>
      <c r="AD169" s="461"/>
      <c r="AE169" s="763">
        <v>6624610</v>
      </c>
      <c r="AF169" s="764"/>
      <c r="AG169" s="764"/>
      <c r="AH169" s="765"/>
      <c r="AI169" s="763">
        <v>8070000</v>
      </c>
      <c r="AJ169" s="764"/>
      <c r="AK169" s="764"/>
      <c r="AL169" s="765"/>
      <c r="AM169" s="763">
        <v>5478845</v>
      </c>
      <c r="AN169" s="764"/>
      <c r="AO169" s="764"/>
      <c r="AP169" s="765"/>
      <c r="AQ169" s="455">
        <f t="shared" si="6"/>
        <v>0.67891511771995039</v>
      </c>
      <c r="AR169" s="456"/>
    </row>
    <row r="170" spans="1:55" ht="20.100000000000001" customHeight="1" x14ac:dyDescent="0.2">
      <c r="A170" s="320" t="s">
        <v>612</v>
      </c>
      <c r="B170" s="321"/>
      <c r="C170" s="341" t="s">
        <v>70</v>
      </c>
      <c r="D170" s="342"/>
      <c r="E170" s="342"/>
      <c r="F170" s="342"/>
      <c r="G170" s="342"/>
      <c r="H170" s="342"/>
      <c r="I170" s="342"/>
      <c r="J170" s="342"/>
      <c r="K170" s="342"/>
      <c r="L170" s="342"/>
      <c r="M170" s="342"/>
      <c r="N170" s="342"/>
      <c r="O170" s="342"/>
      <c r="P170" s="342"/>
      <c r="Q170" s="342"/>
      <c r="R170" s="342"/>
      <c r="S170" s="342"/>
      <c r="T170" s="342"/>
      <c r="U170" s="342"/>
      <c r="V170" s="342"/>
      <c r="W170" s="342"/>
      <c r="X170" s="342"/>
      <c r="Y170" s="342"/>
      <c r="Z170" s="342"/>
      <c r="AA170" s="342"/>
      <c r="AB170" s="343"/>
      <c r="AC170" s="460" t="s">
        <v>89</v>
      </c>
      <c r="AD170" s="461"/>
      <c r="AE170" s="763">
        <v>0</v>
      </c>
      <c r="AF170" s="764"/>
      <c r="AG170" s="764"/>
      <c r="AH170" s="765"/>
      <c r="AI170" s="763">
        <v>15000</v>
      </c>
      <c r="AJ170" s="764"/>
      <c r="AK170" s="764"/>
      <c r="AL170" s="765"/>
      <c r="AM170" s="763">
        <v>15000</v>
      </c>
      <c r="AN170" s="764"/>
      <c r="AO170" s="764"/>
      <c r="AP170" s="765"/>
      <c r="AQ170" s="455">
        <f t="shared" si="6"/>
        <v>1</v>
      </c>
      <c r="AR170" s="456"/>
    </row>
    <row r="171" spans="1:55" ht="20.100000000000001" customHeight="1" x14ac:dyDescent="0.2">
      <c r="A171" s="320" t="s">
        <v>613</v>
      </c>
      <c r="B171" s="321"/>
      <c r="C171" s="341" t="s">
        <v>71</v>
      </c>
      <c r="D171" s="342"/>
      <c r="E171" s="342"/>
      <c r="F171" s="342"/>
      <c r="G171" s="342"/>
      <c r="H171" s="342"/>
      <c r="I171" s="342"/>
      <c r="J171" s="342"/>
      <c r="K171" s="342"/>
      <c r="L171" s="342"/>
      <c r="M171" s="342"/>
      <c r="N171" s="342"/>
      <c r="O171" s="342"/>
      <c r="P171" s="342"/>
      <c r="Q171" s="342"/>
      <c r="R171" s="342"/>
      <c r="S171" s="342"/>
      <c r="T171" s="342"/>
      <c r="U171" s="342"/>
      <c r="V171" s="342"/>
      <c r="W171" s="342"/>
      <c r="X171" s="342"/>
      <c r="Y171" s="342"/>
      <c r="Z171" s="342"/>
      <c r="AA171" s="342"/>
      <c r="AB171" s="343"/>
      <c r="AC171" s="460" t="s">
        <v>90</v>
      </c>
      <c r="AD171" s="461"/>
      <c r="AE171" s="763">
        <v>5020827</v>
      </c>
      <c r="AF171" s="764"/>
      <c r="AG171" s="764"/>
      <c r="AH171" s="765"/>
      <c r="AI171" s="763">
        <v>1697525</v>
      </c>
      <c r="AJ171" s="764"/>
      <c r="AK171" s="764"/>
      <c r="AL171" s="765"/>
      <c r="AM171" s="763">
        <v>1157093</v>
      </c>
      <c r="AN171" s="764"/>
      <c r="AO171" s="764"/>
      <c r="AP171" s="765"/>
      <c r="AQ171" s="455">
        <f t="shared" si="6"/>
        <v>0.68163532201293064</v>
      </c>
      <c r="AR171" s="456"/>
    </row>
    <row r="172" spans="1:55" ht="20.100000000000001" customHeight="1" x14ac:dyDescent="0.2">
      <c r="A172" s="320" t="s">
        <v>614</v>
      </c>
      <c r="B172" s="321"/>
      <c r="C172" s="479" t="s">
        <v>72</v>
      </c>
      <c r="D172" s="480"/>
      <c r="E172" s="480"/>
      <c r="F172" s="480"/>
      <c r="G172" s="480"/>
      <c r="H172" s="480"/>
      <c r="I172" s="480"/>
      <c r="J172" s="480"/>
      <c r="K172" s="480"/>
      <c r="L172" s="480"/>
      <c r="M172" s="480"/>
      <c r="N172" s="480"/>
      <c r="O172" s="480"/>
      <c r="P172" s="480"/>
      <c r="Q172" s="480"/>
      <c r="R172" s="480"/>
      <c r="S172" s="480"/>
      <c r="T172" s="480"/>
      <c r="U172" s="480"/>
      <c r="V172" s="480"/>
      <c r="W172" s="480"/>
      <c r="X172" s="480"/>
      <c r="Y172" s="480"/>
      <c r="Z172" s="480"/>
      <c r="AA172" s="480"/>
      <c r="AB172" s="481"/>
      <c r="AC172" s="460" t="s">
        <v>91</v>
      </c>
      <c r="AD172" s="461"/>
      <c r="AE172" s="763">
        <v>597283</v>
      </c>
      <c r="AF172" s="764"/>
      <c r="AG172" s="764"/>
      <c r="AH172" s="765"/>
      <c r="AI172" s="763">
        <v>597283</v>
      </c>
      <c r="AJ172" s="764"/>
      <c r="AK172" s="764"/>
      <c r="AL172" s="765"/>
      <c r="AM172" s="763">
        <v>132951</v>
      </c>
      <c r="AN172" s="764"/>
      <c r="AO172" s="764"/>
      <c r="AP172" s="765"/>
      <c r="AQ172" s="455">
        <f t="shared" ref="AQ172:AQ190" si="8">IF(AI172&gt;0,AM172/AI172,"n.é.")</f>
        <v>0.22259297518931562</v>
      </c>
      <c r="AR172" s="456"/>
    </row>
    <row r="173" spans="1:55" ht="20.100000000000001" customHeight="1" x14ac:dyDescent="0.2">
      <c r="A173" s="320" t="s">
        <v>615</v>
      </c>
      <c r="B173" s="321"/>
      <c r="C173" s="382" t="s">
        <v>73</v>
      </c>
      <c r="D173" s="383"/>
      <c r="E173" s="383"/>
      <c r="F173" s="383"/>
      <c r="G173" s="383"/>
      <c r="H173" s="383"/>
      <c r="I173" s="383"/>
      <c r="J173" s="383"/>
      <c r="K173" s="383"/>
      <c r="L173" s="383"/>
      <c r="M173" s="383"/>
      <c r="N173" s="383"/>
      <c r="O173" s="383"/>
      <c r="P173" s="383"/>
      <c r="Q173" s="383"/>
      <c r="R173" s="383"/>
      <c r="S173" s="383"/>
      <c r="T173" s="383"/>
      <c r="U173" s="383"/>
      <c r="V173" s="383"/>
      <c r="W173" s="383"/>
      <c r="X173" s="383"/>
      <c r="Y173" s="383"/>
      <c r="Z173" s="383"/>
      <c r="AA173" s="383"/>
      <c r="AB173" s="384"/>
      <c r="AC173" s="460" t="s">
        <v>94</v>
      </c>
      <c r="AD173" s="461"/>
      <c r="AE173" s="763">
        <v>904976</v>
      </c>
      <c r="AF173" s="764"/>
      <c r="AG173" s="764"/>
      <c r="AH173" s="765"/>
      <c r="AI173" s="763">
        <v>903140</v>
      </c>
      <c r="AJ173" s="764"/>
      <c r="AK173" s="764"/>
      <c r="AL173" s="765"/>
      <c r="AM173" s="763">
        <v>608027</v>
      </c>
      <c r="AN173" s="764"/>
      <c r="AO173" s="764"/>
      <c r="AP173" s="765"/>
      <c r="AQ173" s="455">
        <f t="shared" si="8"/>
        <v>0.67323670748721132</v>
      </c>
      <c r="AR173" s="456"/>
    </row>
    <row r="174" spans="1:55" ht="20.100000000000001" customHeight="1" x14ac:dyDescent="0.2">
      <c r="A174" s="320" t="s">
        <v>616</v>
      </c>
      <c r="B174" s="321"/>
      <c r="C174" s="341" t="s">
        <v>74</v>
      </c>
      <c r="D174" s="342"/>
      <c r="E174" s="342"/>
      <c r="F174" s="342"/>
      <c r="G174" s="342"/>
      <c r="H174" s="342"/>
      <c r="I174" s="342"/>
      <c r="J174" s="342"/>
      <c r="K174" s="342"/>
      <c r="L174" s="342"/>
      <c r="M174" s="342"/>
      <c r="N174" s="342"/>
      <c r="O174" s="342"/>
      <c r="P174" s="342"/>
      <c r="Q174" s="342"/>
      <c r="R174" s="342"/>
      <c r="S174" s="342"/>
      <c r="T174" s="342"/>
      <c r="U174" s="342"/>
      <c r="V174" s="342"/>
      <c r="W174" s="342"/>
      <c r="X174" s="342"/>
      <c r="Y174" s="342"/>
      <c r="Z174" s="342"/>
      <c r="AA174" s="342"/>
      <c r="AB174" s="343"/>
      <c r="AC174" s="460" t="s">
        <v>95</v>
      </c>
      <c r="AD174" s="461"/>
      <c r="AE174" s="763">
        <v>3678463</v>
      </c>
      <c r="AF174" s="764"/>
      <c r="AG174" s="764"/>
      <c r="AH174" s="765"/>
      <c r="AI174" s="763">
        <v>4406001</v>
      </c>
      <c r="AJ174" s="764"/>
      <c r="AK174" s="764"/>
      <c r="AL174" s="765"/>
      <c r="AM174" s="763">
        <v>2150088</v>
      </c>
      <c r="AN174" s="764"/>
      <c r="AO174" s="764"/>
      <c r="AP174" s="765"/>
      <c r="AQ174" s="455">
        <f t="shared" si="8"/>
        <v>0.4879908107147502</v>
      </c>
      <c r="AR174" s="456"/>
    </row>
    <row r="175" spans="1:55" ht="20.100000000000001" customHeight="1" x14ac:dyDescent="0.2">
      <c r="A175" s="347" t="s">
        <v>617</v>
      </c>
      <c r="B175" s="348"/>
      <c r="C175" s="349" t="s">
        <v>747</v>
      </c>
      <c r="D175" s="350"/>
      <c r="E175" s="350"/>
      <c r="F175" s="350"/>
      <c r="G175" s="350"/>
      <c r="H175" s="350"/>
      <c r="I175" s="350"/>
      <c r="J175" s="350"/>
      <c r="K175" s="350"/>
      <c r="L175" s="350"/>
      <c r="M175" s="350"/>
      <c r="N175" s="350"/>
      <c r="O175" s="350"/>
      <c r="P175" s="350"/>
      <c r="Q175" s="350"/>
      <c r="R175" s="350"/>
      <c r="S175" s="350"/>
      <c r="T175" s="350"/>
      <c r="U175" s="350"/>
      <c r="V175" s="350"/>
      <c r="W175" s="350"/>
      <c r="X175" s="350"/>
      <c r="Y175" s="350"/>
      <c r="Z175" s="350"/>
      <c r="AA175" s="350"/>
      <c r="AB175" s="351"/>
      <c r="AC175" s="473" t="s">
        <v>96</v>
      </c>
      <c r="AD175" s="474"/>
      <c r="AE175" s="367">
        <f>SUM(AE168:AH174)</f>
        <v>28694742</v>
      </c>
      <c r="AF175" s="368"/>
      <c r="AG175" s="368"/>
      <c r="AH175" s="369"/>
      <c r="AI175" s="367">
        <f>SUM(AI168:AL174)</f>
        <v>27759600</v>
      </c>
      <c r="AJ175" s="368"/>
      <c r="AK175" s="368"/>
      <c r="AL175" s="369"/>
      <c r="AM175" s="367">
        <f>SUM(AM168:AP174)</f>
        <v>17245153</v>
      </c>
      <c r="AN175" s="368"/>
      <c r="AO175" s="368"/>
      <c r="AP175" s="369"/>
      <c r="AQ175" s="372">
        <f t="shared" si="8"/>
        <v>0.62123204224844741</v>
      </c>
      <c r="AR175" s="373"/>
      <c r="BC175" s="63"/>
    </row>
    <row r="176" spans="1:55" ht="20.100000000000001" customHeight="1" x14ac:dyDescent="0.2">
      <c r="A176" s="320" t="s">
        <v>618</v>
      </c>
      <c r="B176" s="321"/>
      <c r="C176" s="341" t="s">
        <v>75</v>
      </c>
      <c r="D176" s="342"/>
      <c r="E176" s="342"/>
      <c r="F176" s="342"/>
      <c r="G176" s="342"/>
      <c r="H176" s="342"/>
      <c r="I176" s="342"/>
      <c r="J176" s="342"/>
      <c r="K176" s="342"/>
      <c r="L176" s="342"/>
      <c r="M176" s="342"/>
      <c r="N176" s="342"/>
      <c r="O176" s="342"/>
      <c r="P176" s="342"/>
      <c r="Q176" s="342"/>
      <c r="R176" s="342"/>
      <c r="S176" s="342"/>
      <c r="T176" s="342"/>
      <c r="U176" s="342"/>
      <c r="V176" s="342"/>
      <c r="W176" s="342"/>
      <c r="X176" s="342"/>
      <c r="Y176" s="342"/>
      <c r="Z176" s="342"/>
      <c r="AA176" s="342"/>
      <c r="AB176" s="343"/>
      <c r="AC176" s="460" t="s">
        <v>97</v>
      </c>
      <c r="AD176" s="461"/>
      <c r="AE176" s="763">
        <v>142000</v>
      </c>
      <c r="AF176" s="764"/>
      <c r="AG176" s="764"/>
      <c r="AH176" s="765"/>
      <c r="AI176" s="763">
        <v>59735</v>
      </c>
      <c r="AJ176" s="764"/>
      <c r="AK176" s="764"/>
      <c r="AL176" s="765"/>
      <c r="AM176" s="763">
        <v>47455</v>
      </c>
      <c r="AN176" s="764"/>
      <c r="AO176" s="764"/>
      <c r="AP176" s="765"/>
      <c r="AQ176" s="455">
        <f t="shared" si="8"/>
        <v>0.79442537875617314</v>
      </c>
      <c r="AR176" s="456"/>
    </row>
    <row r="177" spans="1:56" ht="20.100000000000001" customHeight="1" x14ac:dyDescent="0.2">
      <c r="A177" s="320" t="s">
        <v>619</v>
      </c>
      <c r="B177" s="321"/>
      <c r="C177" s="341" t="s">
        <v>76</v>
      </c>
      <c r="D177" s="342"/>
      <c r="E177" s="342"/>
      <c r="F177" s="342"/>
      <c r="G177" s="342"/>
      <c r="H177" s="342"/>
      <c r="I177" s="342"/>
      <c r="J177" s="342"/>
      <c r="K177" s="342"/>
      <c r="L177" s="342"/>
      <c r="M177" s="342"/>
      <c r="N177" s="342"/>
      <c r="O177" s="342"/>
      <c r="P177" s="342"/>
      <c r="Q177" s="342"/>
      <c r="R177" s="342"/>
      <c r="S177" s="342"/>
      <c r="T177" s="342"/>
      <c r="U177" s="342"/>
      <c r="V177" s="342"/>
      <c r="W177" s="342"/>
      <c r="X177" s="342"/>
      <c r="Y177" s="342"/>
      <c r="Z177" s="342"/>
      <c r="AA177" s="342"/>
      <c r="AB177" s="343"/>
      <c r="AC177" s="460" t="s">
        <v>98</v>
      </c>
      <c r="AD177" s="461"/>
      <c r="AE177" s="763">
        <v>0</v>
      </c>
      <c r="AF177" s="764"/>
      <c r="AG177" s="764"/>
      <c r="AH177" s="765"/>
      <c r="AI177" s="763">
        <v>0</v>
      </c>
      <c r="AJ177" s="764"/>
      <c r="AK177" s="764"/>
      <c r="AL177" s="765"/>
      <c r="AM177" s="763">
        <v>0</v>
      </c>
      <c r="AN177" s="764"/>
      <c r="AO177" s="764"/>
      <c r="AP177" s="765"/>
      <c r="AQ177" s="455" t="str">
        <f t="shared" si="8"/>
        <v>n.é.</v>
      </c>
      <c r="AR177" s="456"/>
    </row>
    <row r="178" spans="1:56" ht="20.100000000000001" customHeight="1" x14ac:dyDescent="0.2">
      <c r="A178" s="347" t="s">
        <v>620</v>
      </c>
      <c r="B178" s="348"/>
      <c r="C178" s="349" t="s">
        <v>748</v>
      </c>
      <c r="D178" s="350"/>
      <c r="E178" s="350"/>
      <c r="F178" s="350"/>
      <c r="G178" s="350"/>
      <c r="H178" s="350"/>
      <c r="I178" s="350"/>
      <c r="J178" s="350"/>
      <c r="K178" s="350"/>
      <c r="L178" s="350"/>
      <c r="M178" s="350"/>
      <c r="N178" s="350"/>
      <c r="O178" s="350"/>
      <c r="P178" s="350"/>
      <c r="Q178" s="350"/>
      <c r="R178" s="350"/>
      <c r="S178" s="350"/>
      <c r="T178" s="350"/>
      <c r="U178" s="350"/>
      <c r="V178" s="350"/>
      <c r="W178" s="350"/>
      <c r="X178" s="350"/>
      <c r="Y178" s="350"/>
      <c r="Z178" s="350"/>
      <c r="AA178" s="350"/>
      <c r="AB178" s="351"/>
      <c r="AC178" s="473" t="s">
        <v>99</v>
      </c>
      <c r="AD178" s="474"/>
      <c r="AE178" s="367">
        <f>SUM(AE176:AH177)</f>
        <v>142000</v>
      </c>
      <c r="AF178" s="368"/>
      <c r="AG178" s="368"/>
      <c r="AH178" s="369"/>
      <c r="AI178" s="367">
        <f>SUM(AI176:AL177)</f>
        <v>59735</v>
      </c>
      <c r="AJ178" s="368"/>
      <c r="AK178" s="368"/>
      <c r="AL178" s="369"/>
      <c r="AM178" s="367">
        <f>SUM(AM176:AP177)</f>
        <v>47455</v>
      </c>
      <c r="AN178" s="368"/>
      <c r="AO178" s="368"/>
      <c r="AP178" s="369"/>
      <c r="AQ178" s="372">
        <f t="shared" si="8"/>
        <v>0.79442537875617314</v>
      </c>
      <c r="AR178" s="373"/>
      <c r="BC178" s="63"/>
    </row>
    <row r="179" spans="1:56" ht="20.100000000000001" customHeight="1" x14ac:dyDescent="0.2">
      <c r="A179" s="482" t="s">
        <v>621</v>
      </c>
      <c r="B179" s="321"/>
      <c r="C179" s="341" t="s">
        <v>77</v>
      </c>
      <c r="D179" s="342"/>
      <c r="E179" s="342"/>
      <c r="F179" s="342"/>
      <c r="G179" s="342"/>
      <c r="H179" s="342"/>
      <c r="I179" s="342"/>
      <c r="J179" s="342"/>
      <c r="K179" s="342"/>
      <c r="L179" s="342"/>
      <c r="M179" s="342"/>
      <c r="N179" s="342"/>
      <c r="O179" s="342"/>
      <c r="P179" s="342"/>
      <c r="Q179" s="342"/>
      <c r="R179" s="342"/>
      <c r="S179" s="342"/>
      <c r="T179" s="342"/>
      <c r="U179" s="342"/>
      <c r="V179" s="342"/>
      <c r="W179" s="342"/>
      <c r="X179" s="342"/>
      <c r="Y179" s="342"/>
      <c r="Z179" s="342"/>
      <c r="AA179" s="342"/>
      <c r="AB179" s="343"/>
      <c r="AC179" s="460" t="s">
        <v>100</v>
      </c>
      <c r="AD179" s="461"/>
      <c r="AE179" s="763">
        <v>7200418</v>
      </c>
      <c r="AF179" s="764"/>
      <c r="AG179" s="764"/>
      <c r="AH179" s="765"/>
      <c r="AI179" s="763">
        <v>8065932</v>
      </c>
      <c r="AJ179" s="764"/>
      <c r="AK179" s="764"/>
      <c r="AL179" s="765"/>
      <c r="AM179" s="763">
        <v>4839231</v>
      </c>
      <c r="AN179" s="764"/>
      <c r="AO179" s="764"/>
      <c r="AP179" s="765"/>
      <c r="AQ179" s="455">
        <f t="shared" si="8"/>
        <v>0.59995931034380157</v>
      </c>
      <c r="AR179" s="456"/>
    </row>
    <row r="180" spans="1:56" ht="20.100000000000001" customHeight="1" x14ac:dyDescent="0.2">
      <c r="A180" s="482" t="s">
        <v>622</v>
      </c>
      <c r="B180" s="321"/>
      <c r="C180" s="341" t="s">
        <v>78</v>
      </c>
      <c r="D180" s="342"/>
      <c r="E180" s="342"/>
      <c r="F180" s="342"/>
      <c r="G180" s="342"/>
      <c r="H180" s="342"/>
      <c r="I180" s="342"/>
      <c r="J180" s="342"/>
      <c r="K180" s="342"/>
      <c r="L180" s="342"/>
      <c r="M180" s="342"/>
      <c r="N180" s="342"/>
      <c r="O180" s="342"/>
      <c r="P180" s="342"/>
      <c r="Q180" s="342"/>
      <c r="R180" s="342"/>
      <c r="S180" s="342"/>
      <c r="T180" s="342"/>
      <c r="U180" s="342"/>
      <c r="V180" s="342"/>
      <c r="W180" s="342"/>
      <c r="X180" s="342"/>
      <c r="Y180" s="342"/>
      <c r="Z180" s="342"/>
      <c r="AA180" s="342"/>
      <c r="AB180" s="343"/>
      <c r="AC180" s="460" t="s">
        <v>101</v>
      </c>
      <c r="AD180" s="461"/>
      <c r="AE180" s="763">
        <v>245000</v>
      </c>
      <c r="AF180" s="764"/>
      <c r="AG180" s="764"/>
      <c r="AH180" s="765"/>
      <c r="AI180" s="763">
        <v>245000</v>
      </c>
      <c r="AJ180" s="764"/>
      <c r="AK180" s="764"/>
      <c r="AL180" s="765"/>
      <c r="AM180" s="763">
        <v>0</v>
      </c>
      <c r="AN180" s="764"/>
      <c r="AO180" s="764"/>
      <c r="AP180" s="765"/>
      <c r="AQ180" s="455">
        <f t="shared" si="8"/>
        <v>0</v>
      </c>
      <c r="AR180" s="456"/>
    </row>
    <row r="181" spans="1:56" ht="20.100000000000001" customHeight="1" x14ac:dyDescent="0.2">
      <c r="A181" s="482" t="s">
        <v>623</v>
      </c>
      <c r="B181" s="321"/>
      <c r="C181" s="341" t="s">
        <v>79</v>
      </c>
      <c r="D181" s="342"/>
      <c r="E181" s="342"/>
      <c r="F181" s="342"/>
      <c r="G181" s="342"/>
      <c r="H181" s="342"/>
      <c r="I181" s="342"/>
      <c r="J181" s="342"/>
      <c r="K181" s="342"/>
      <c r="L181" s="342"/>
      <c r="M181" s="342"/>
      <c r="N181" s="342"/>
      <c r="O181" s="342"/>
      <c r="P181" s="342"/>
      <c r="Q181" s="342"/>
      <c r="R181" s="342"/>
      <c r="S181" s="342"/>
      <c r="T181" s="342"/>
      <c r="U181" s="342"/>
      <c r="V181" s="342"/>
      <c r="W181" s="342"/>
      <c r="X181" s="342"/>
      <c r="Y181" s="342"/>
      <c r="Z181" s="342"/>
      <c r="AA181" s="342"/>
      <c r="AB181" s="343"/>
      <c r="AC181" s="460" t="s">
        <v>102</v>
      </c>
      <c r="AD181" s="461"/>
      <c r="AE181" s="763">
        <v>0</v>
      </c>
      <c r="AF181" s="764"/>
      <c r="AG181" s="764"/>
      <c r="AH181" s="765"/>
      <c r="AI181" s="763">
        <v>849</v>
      </c>
      <c r="AJ181" s="764"/>
      <c r="AK181" s="764"/>
      <c r="AL181" s="765"/>
      <c r="AM181" s="763">
        <v>849</v>
      </c>
      <c r="AN181" s="764"/>
      <c r="AO181" s="764"/>
      <c r="AP181" s="765"/>
      <c r="AQ181" s="455">
        <f t="shared" si="8"/>
        <v>1</v>
      </c>
      <c r="AR181" s="456"/>
    </row>
    <row r="182" spans="1:56" ht="20.100000000000001" customHeight="1" x14ac:dyDescent="0.2">
      <c r="A182" s="482" t="s">
        <v>624</v>
      </c>
      <c r="B182" s="321"/>
      <c r="C182" s="341" t="s">
        <v>80</v>
      </c>
      <c r="D182" s="342"/>
      <c r="E182" s="342"/>
      <c r="F182" s="342"/>
      <c r="G182" s="342"/>
      <c r="H182" s="342"/>
      <c r="I182" s="342"/>
      <c r="J182" s="342"/>
      <c r="K182" s="342"/>
      <c r="L182" s="342"/>
      <c r="M182" s="342"/>
      <c r="N182" s="342"/>
      <c r="O182" s="342"/>
      <c r="P182" s="342"/>
      <c r="Q182" s="342"/>
      <c r="R182" s="342"/>
      <c r="S182" s="342"/>
      <c r="T182" s="342"/>
      <c r="U182" s="342"/>
      <c r="V182" s="342"/>
      <c r="W182" s="342"/>
      <c r="X182" s="342"/>
      <c r="Y182" s="342"/>
      <c r="Z182" s="342"/>
      <c r="AA182" s="342"/>
      <c r="AB182" s="343"/>
      <c r="AC182" s="460" t="s">
        <v>103</v>
      </c>
      <c r="AD182" s="461"/>
      <c r="AE182" s="763">
        <v>0</v>
      </c>
      <c r="AF182" s="764"/>
      <c r="AG182" s="764"/>
      <c r="AH182" s="765"/>
      <c r="AI182" s="763">
        <v>0</v>
      </c>
      <c r="AJ182" s="764"/>
      <c r="AK182" s="764"/>
      <c r="AL182" s="765"/>
      <c r="AM182" s="763">
        <v>0</v>
      </c>
      <c r="AN182" s="764"/>
      <c r="AO182" s="764"/>
      <c r="AP182" s="765"/>
      <c r="AQ182" s="455" t="str">
        <f t="shared" si="8"/>
        <v>n.é.</v>
      </c>
      <c r="AR182" s="456"/>
    </row>
    <row r="183" spans="1:56" ht="20.100000000000001" customHeight="1" x14ac:dyDescent="0.2">
      <c r="A183" s="482" t="s">
        <v>625</v>
      </c>
      <c r="B183" s="321"/>
      <c r="C183" s="341" t="s">
        <v>81</v>
      </c>
      <c r="D183" s="342"/>
      <c r="E183" s="342"/>
      <c r="F183" s="342"/>
      <c r="G183" s="342"/>
      <c r="H183" s="342"/>
      <c r="I183" s="342"/>
      <c r="J183" s="342"/>
      <c r="K183" s="342"/>
      <c r="L183" s="342"/>
      <c r="M183" s="342"/>
      <c r="N183" s="342"/>
      <c r="O183" s="342"/>
      <c r="P183" s="342"/>
      <c r="Q183" s="342"/>
      <c r="R183" s="342"/>
      <c r="S183" s="342"/>
      <c r="T183" s="342"/>
      <c r="U183" s="342"/>
      <c r="V183" s="342"/>
      <c r="W183" s="342"/>
      <c r="X183" s="342"/>
      <c r="Y183" s="342"/>
      <c r="Z183" s="342"/>
      <c r="AA183" s="342"/>
      <c r="AB183" s="343"/>
      <c r="AC183" s="460" t="s">
        <v>104</v>
      </c>
      <c r="AD183" s="461"/>
      <c r="AE183" s="763">
        <v>1853002</v>
      </c>
      <c r="AF183" s="764"/>
      <c r="AG183" s="764"/>
      <c r="AH183" s="765"/>
      <c r="AI183" s="763">
        <v>577984</v>
      </c>
      <c r="AJ183" s="764"/>
      <c r="AK183" s="764"/>
      <c r="AL183" s="765"/>
      <c r="AM183" s="763">
        <v>271408</v>
      </c>
      <c r="AN183" s="764"/>
      <c r="AO183" s="764"/>
      <c r="AP183" s="765"/>
      <c r="AQ183" s="455">
        <f t="shared" si="8"/>
        <v>0.46957701251245709</v>
      </c>
      <c r="AR183" s="456"/>
    </row>
    <row r="184" spans="1:56" ht="20.100000000000001" customHeight="1" x14ac:dyDescent="0.2">
      <c r="A184" s="483" t="s">
        <v>626</v>
      </c>
      <c r="B184" s="348"/>
      <c r="C184" s="349" t="s">
        <v>749</v>
      </c>
      <c r="D184" s="350"/>
      <c r="E184" s="350"/>
      <c r="F184" s="350"/>
      <c r="G184" s="350"/>
      <c r="H184" s="350"/>
      <c r="I184" s="350"/>
      <c r="J184" s="350"/>
      <c r="K184" s="350"/>
      <c r="L184" s="350"/>
      <c r="M184" s="350"/>
      <c r="N184" s="350"/>
      <c r="O184" s="350"/>
      <c r="P184" s="350"/>
      <c r="Q184" s="350"/>
      <c r="R184" s="350"/>
      <c r="S184" s="350"/>
      <c r="T184" s="350"/>
      <c r="U184" s="350"/>
      <c r="V184" s="350"/>
      <c r="W184" s="350"/>
      <c r="X184" s="350"/>
      <c r="Y184" s="350"/>
      <c r="Z184" s="350"/>
      <c r="AA184" s="350"/>
      <c r="AB184" s="351"/>
      <c r="AC184" s="473" t="s">
        <v>105</v>
      </c>
      <c r="AD184" s="474"/>
      <c r="AE184" s="367">
        <f>SUM(AE179:AH183)</f>
        <v>9298420</v>
      </c>
      <c r="AF184" s="368"/>
      <c r="AG184" s="368"/>
      <c r="AH184" s="369"/>
      <c r="AI184" s="367">
        <f>SUM(AI179:AL183)</f>
        <v>8889765</v>
      </c>
      <c r="AJ184" s="368"/>
      <c r="AK184" s="368"/>
      <c r="AL184" s="369"/>
      <c r="AM184" s="367">
        <f>SUM(AM179:AP183)</f>
        <v>5111488</v>
      </c>
      <c r="AN184" s="368"/>
      <c r="AO184" s="368"/>
      <c r="AP184" s="369"/>
      <c r="AQ184" s="372">
        <f t="shared" si="8"/>
        <v>0.57498572796918701</v>
      </c>
      <c r="AR184" s="373"/>
      <c r="BC184" s="63"/>
    </row>
    <row r="185" spans="1:56" ht="20.100000000000001" customHeight="1" x14ac:dyDescent="0.2">
      <c r="A185" s="483" t="s">
        <v>627</v>
      </c>
      <c r="B185" s="348"/>
      <c r="C185" s="349" t="s">
        <v>750</v>
      </c>
      <c r="D185" s="350"/>
      <c r="E185" s="350"/>
      <c r="F185" s="350"/>
      <c r="G185" s="350"/>
      <c r="H185" s="350"/>
      <c r="I185" s="350"/>
      <c r="J185" s="350"/>
      <c r="K185" s="350"/>
      <c r="L185" s="350"/>
      <c r="M185" s="350"/>
      <c r="N185" s="350"/>
      <c r="O185" s="350"/>
      <c r="P185" s="350"/>
      <c r="Q185" s="350"/>
      <c r="R185" s="350"/>
      <c r="S185" s="350"/>
      <c r="T185" s="350"/>
      <c r="U185" s="350"/>
      <c r="V185" s="350"/>
      <c r="W185" s="350"/>
      <c r="X185" s="350"/>
      <c r="Y185" s="350"/>
      <c r="Z185" s="350"/>
      <c r="AA185" s="350"/>
      <c r="AB185" s="351"/>
      <c r="AC185" s="766" t="s">
        <v>57</v>
      </c>
      <c r="AD185" s="767"/>
      <c r="AE185" s="361">
        <f>AE160+AE163+AE175+AE178+AE184</f>
        <v>43814577</v>
      </c>
      <c r="AF185" s="362"/>
      <c r="AG185" s="362"/>
      <c r="AH185" s="363"/>
      <c r="AI185" s="361">
        <f>SUM(AI160,AI163,AI175,AI178,AI184)</f>
        <v>44203097</v>
      </c>
      <c r="AJ185" s="362"/>
      <c r="AK185" s="362"/>
      <c r="AL185" s="363"/>
      <c r="AM185" s="361">
        <f>SUM(AM160,AM163,AM175,AM178,AM184)</f>
        <v>25914689</v>
      </c>
      <c r="AN185" s="362"/>
      <c r="AO185" s="362"/>
      <c r="AP185" s="363"/>
      <c r="AQ185" s="372">
        <f t="shared" si="8"/>
        <v>0.58626410271660379</v>
      </c>
      <c r="AR185" s="373"/>
      <c r="BD185" s="63"/>
    </row>
    <row r="186" spans="1:56" ht="20.100000000000001" customHeight="1" x14ac:dyDescent="0.2">
      <c r="A186" s="482" t="s">
        <v>628</v>
      </c>
      <c r="B186" s="321"/>
      <c r="C186" s="341" t="s">
        <v>108</v>
      </c>
      <c r="D186" s="342"/>
      <c r="E186" s="342"/>
      <c r="F186" s="342"/>
      <c r="G186" s="342"/>
      <c r="H186" s="342"/>
      <c r="I186" s="342"/>
      <c r="J186" s="342"/>
      <c r="K186" s="342"/>
      <c r="L186" s="342"/>
      <c r="M186" s="342"/>
      <c r="N186" s="342"/>
      <c r="O186" s="342"/>
      <c r="P186" s="342"/>
      <c r="Q186" s="342"/>
      <c r="R186" s="342"/>
      <c r="S186" s="342"/>
      <c r="T186" s="342"/>
      <c r="U186" s="342"/>
      <c r="V186" s="342"/>
      <c r="W186" s="342"/>
      <c r="X186" s="342"/>
      <c r="Y186" s="342"/>
      <c r="Z186" s="342"/>
      <c r="AA186" s="342"/>
      <c r="AB186" s="343"/>
      <c r="AC186" s="460" t="s">
        <v>116</v>
      </c>
      <c r="AD186" s="461"/>
      <c r="AE186" s="344">
        <v>0</v>
      </c>
      <c r="AF186" s="345"/>
      <c r="AG186" s="345"/>
      <c r="AH186" s="346"/>
      <c r="AI186" s="344">
        <v>0</v>
      </c>
      <c r="AJ186" s="345"/>
      <c r="AK186" s="345"/>
      <c r="AL186" s="346"/>
      <c r="AM186" s="344">
        <v>0</v>
      </c>
      <c r="AN186" s="345"/>
      <c r="AO186" s="345"/>
      <c r="AP186" s="346"/>
      <c r="AQ186" s="455" t="str">
        <f t="shared" si="8"/>
        <v>n.é.</v>
      </c>
      <c r="AR186" s="456"/>
    </row>
    <row r="187" spans="1:56" ht="20.100000000000001" customHeight="1" x14ac:dyDescent="0.2">
      <c r="A187" s="482" t="s">
        <v>629</v>
      </c>
      <c r="B187" s="321"/>
      <c r="C187" s="341" t="s">
        <v>109</v>
      </c>
      <c r="D187" s="342"/>
      <c r="E187" s="342"/>
      <c r="F187" s="342"/>
      <c r="G187" s="342"/>
      <c r="H187" s="342"/>
      <c r="I187" s="342"/>
      <c r="J187" s="342"/>
      <c r="K187" s="342"/>
      <c r="L187" s="342"/>
      <c r="M187" s="342"/>
      <c r="N187" s="342"/>
      <c r="O187" s="342"/>
      <c r="P187" s="342"/>
      <c r="Q187" s="342"/>
      <c r="R187" s="342"/>
      <c r="S187" s="342"/>
      <c r="T187" s="342"/>
      <c r="U187" s="342"/>
      <c r="V187" s="342"/>
      <c r="W187" s="342"/>
      <c r="X187" s="342"/>
      <c r="Y187" s="342"/>
      <c r="Z187" s="342"/>
      <c r="AA187" s="342"/>
      <c r="AB187" s="343"/>
      <c r="AC187" s="460" t="s">
        <v>117</v>
      </c>
      <c r="AD187" s="461"/>
      <c r="AE187" s="344">
        <v>0</v>
      </c>
      <c r="AF187" s="345"/>
      <c r="AG187" s="345"/>
      <c r="AH187" s="346"/>
      <c r="AI187" s="344">
        <v>0</v>
      </c>
      <c r="AJ187" s="345"/>
      <c r="AK187" s="345"/>
      <c r="AL187" s="346"/>
      <c r="AM187" s="344">
        <v>0</v>
      </c>
      <c r="AN187" s="345"/>
      <c r="AO187" s="345"/>
      <c r="AP187" s="346"/>
      <c r="AQ187" s="455" t="str">
        <f t="shared" si="8"/>
        <v>n.é.</v>
      </c>
      <c r="AR187" s="456"/>
    </row>
    <row r="188" spans="1:56" ht="20.100000000000001" customHeight="1" x14ac:dyDescent="0.2">
      <c r="A188" s="482" t="s">
        <v>630</v>
      </c>
      <c r="B188" s="321"/>
      <c r="C188" s="479" t="s">
        <v>110</v>
      </c>
      <c r="D188" s="480"/>
      <c r="E188" s="480"/>
      <c r="F188" s="480"/>
      <c r="G188" s="480"/>
      <c r="H188" s="480"/>
      <c r="I188" s="480"/>
      <c r="J188" s="480"/>
      <c r="K188" s="480"/>
      <c r="L188" s="480"/>
      <c r="M188" s="480"/>
      <c r="N188" s="480"/>
      <c r="O188" s="480"/>
      <c r="P188" s="480"/>
      <c r="Q188" s="480"/>
      <c r="R188" s="480"/>
      <c r="S188" s="480"/>
      <c r="T188" s="480"/>
      <c r="U188" s="480"/>
      <c r="V188" s="480"/>
      <c r="W188" s="480"/>
      <c r="X188" s="480"/>
      <c r="Y188" s="480"/>
      <c r="Z188" s="480"/>
      <c r="AA188" s="480"/>
      <c r="AB188" s="481"/>
      <c r="AC188" s="460" t="s">
        <v>118</v>
      </c>
      <c r="AD188" s="461"/>
      <c r="AE188" s="344">
        <v>0</v>
      </c>
      <c r="AF188" s="345"/>
      <c r="AG188" s="345"/>
      <c r="AH188" s="346"/>
      <c r="AI188" s="344">
        <v>0</v>
      </c>
      <c r="AJ188" s="345"/>
      <c r="AK188" s="345"/>
      <c r="AL188" s="346"/>
      <c r="AM188" s="344">
        <v>0</v>
      </c>
      <c r="AN188" s="345"/>
      <c r="AO188" s="345"/>
      <c r="AP188" s="346"/>
      <c r="AQ188" s="455" t="str">
        <f t="shared" si="8"/>
        <v>n.é.</v>
      </c>
      <c r="AR188" s="456"/>
    </row>
    <row r="189" spans="1:56" ht="20.100000000000001" customHeight="1" x14ac:dyDescent="0.2">
      <c r="A189" s="482" t="s">
        <v>631</v>
      </c>
      <c r="B189" s="321"/>
      <c r="C189" s="479" t="s">
        <v>111</v>
      </c>
      <c r="D189" s="480"/>
      <c r="E189" s="480"/>
      <c r="F189" s="480"/>
      <c r="G189" s="480"/>
      <c r="H189" s="480"/>
      <c r="I189" s="480"/>
      <c r="J189" s="480"/>
      <c r="K189" s="480"/>
      <c r="L189" s="480"/>
      <c r="M189" s="480"/>
      <c r="N189" s="480"/>
      <c r="O189" s="480"/>
      <c r="P189" s="480"/>
      <c r="Q189" s="480"/>
      <c r="R189" s="480"/>
      <c r="S189" s="480"/>
      <c r="T189" s="480"/>
      <c r="U189" s="480"/>
      <c r="V189" s="480"/>
      <c r="W189" s="480"/>
      <c r="X189" s="480"/>
      <c r="Y189" s="480"/>
      <c r="Z189" s="480"/>
      <c r="AA189" s="480"/>
      <c r="AB189" s="481"/>
      <c r="AC189" s="460" t="s">
        <v>119</v>
      </c>
      <c r="AD189" s="461"/>
      <c r="AE189" s="344">
        <v>0</v>
      </c>
      <c r="AF189" s="345"/>
      <c r="AG189" s="345"/>
      <c r="AH189" s="346"/>
      <c r="AI189" s="344">
        <v>0</v>
      </c>
      <c r="AJ189" s="345"/>
      <c r="AK189" s="345"/>
      <c r="AL189" s="346"/>
      <c r="AM189" s="344">
        <v>0</v>
      </c>
      <c r="AN189" s="345"/>
      <c r="AO189" s="345"/>
      <c r="AP189" s="346"/>
      <c r="AQ189" s="455" t="str">
        <f t="shared" si="8"/>
        <v>n.é.</v>
      </c>
      <c r="AR189" s="456"/>
    </row>
    <row r="190" spans="1:56" ht="20.100000000000001" customHeight="1" x14ac:dyDescent="0.2">
      <c r="A190" s="482" t="s">
        <v>632</v>
      </c>
      <c r="B190" s="321"/>
      <c r="C190" s="479" t="s">
        <v>112</v>
      </c>
      <c r="D190" s="480"/>
      <c r="E190" s="480"/>
      <c r="F190" s="480"/>
      <c r="G190" s="480"/>
      <c r="H190" s="480"/>
      <c r="I190" s="480"/>
      <c r="J190" s="480"/>
      <c r="K190" s="480"/>
      <c r="L190" s="480"/>
      <c r="M190" s="480"/>
      <c r="N190" s="480"/>
      <c r="O190" s="480"/>
      <c r="P190" s="480"/>
      <c r="Q190" s="480"/>
      <c r="R190" s="480"/>
      <c r="S190" s="480"/>
      <c r="T190" s="480"/>
      <c r="U190" s="480"/>
      <c r="V190" s="480"/>
      <c r="W190" s="480"/>
      <c r="X190" s="480"/>
      <c r="Y190" s="480"/>
      <c r="Z190" s="480"/>
      <c r="AA190" s="480"/>
      <c r="AB190" s="481"/>
      <c r="AC190" s="460" t="s">
        <v>120</v>
      </c>
      <c r="AD190" s="461"/>
      <c r="AE190" s="344">
        <v>0</v>
      </c>
      <c r="AF190" s="345"/>
      <c r="AG190" s="345"/>
      <c r="AH190" s="346"/>
      <c r="AI190" s="344">
        <v>0</v>
      </c>
      <c r="AJ190" s="345"/>
      <c r="AK190" s="345"/>
      <c r="AL190" s="346"/>
      <c r="AM190" s="344">
        <v>0</v>
      </c>
      <c r="AN190" s="345"/>
      <c r="AO190" s="345"/>
      <c r="AP190" s="346"/>
      <c r="AQ190" s="455" t="str">
        <f t="shared" si="8"/>
        <v>n.é.</v>
      </c>
      <c r="AR190" s="456"/>
    </row>
    <row r="191" spans="1:56" s="4" customFormat="1" ht="20.100000000000001" customHeight="1" x14ac:dyDescent="0.2">
      <c r="A191" s="690"/>
      <c r="B191" s="691"/>
      <c r="C191" s="692" t="s">
        <v>466</v>
      </c>
      <c r="D191" s="693"/>
      <c r="E191" s="693"/>
      <c r="F191" s="693"/>
      <c r="G191" s="693"/>
      <c r="H191" s="693"/>
      <c r="I191" s="693"/>
      <c r="J191" s="693"/>
      <c r="K191" s="693"/>
      <c r="L191" s="693"/>
      <c r="M191" s="693"/>
      <c r="N191" s="693"/>
      <c r="O191" s="693"/>
      <c r="P191" s="693"/>
      <c r="Q191" s="693"/>
      <c r="R191" s="693"/>
      <c r="S191" s="693"/>
      <c r="T191" s="693"/>
      <c r="U191" s="693"/>
      <c r="V191" s="693"/>
      <c r="W191" s="693"/>
      <c r="X191" s="693"/>
      <c r="Y191" s="693"/>
      <c r="Z191" s="693"/>
      <c r="AA191" s="693"/>
      <c r="AB191" s="711"/>
      <c r="AC191" s="694" t="s">
        <v>457</v>
      </c>
      <c r="AD191" s="695"/>
      <c r="AE191" s="344">
        <v>0</v>
      </c>
      <c r="AF191" s="345"/>
      <c r="AG191" s="345"/>
      <c r="AH191" s="346"/>
      <c r="AI191" s="344">
        <v>0</v>
      </c>
      <c r="AJ191" s="345"/>
      <c r="AK191" s="345"/>
      <c r="AL191" s="346"/>
      <c r="AM191" s="742">
        <v>0</v>
      </c>
      <c r="AN191" s="743"/>
      <c r="AO191" s="743"/>
      <c r="AP191" s="744"/>
      <c r="AQ191" s="494" t="s">
        <v>566</v>
      </c>
      <c r="AR191" s="495"/>
    </row>
    <row r="192" spans="1:56" ht="20.100000000000001" customHeight="1" x14ac:dyDescent="0.2">
      <c r="A192" s="482" t="s">
        <v>660</v>
      </c>
      <c r="B192" s="321"/>
      <c r="C192" s="341" t="s">
        <v>113</v>
      </c>
      <c r="D192" s="342"/>
      <c r="E192" s="342"/>
      <c r="F192" s="342"/>
      <c r="G192" s="342"/>
      <c r="H192" s="342"/>
      <c r="I192" s="342"/>
      <c r="J192" s="342"/>
      <c r="K192" s="342"/>
      <c r="L192" s="342"/>
      <c r="M192" s="342"/>
      <c r="N192" s="342"/>
      <c r="O192" s="342"/>
      <c r="P192" s="342"/>
      <c r="Q192" s="342"/>
      <c r="R192" s="342"/>
      <c r="S192" s="342"/>
      <c r="T192" s="342"/>
      <c r="U192" s="342"/>
      <c r="V192" s="342"/>
      <c r="W192" s="342"/>
      <c r="X192" s="342"/>
      <c r="Y192" s="342"/>
      <c r="Z192" s="342"/>
      <c r="AA192" s="342"/>
      <c r="AB192" s="343"/>
      <c r="AC192" s="460" t="s">
        <v>121</v>
      </c>
      <c r="AD192" s="461"/>
      <c r="AE192" s="344">
        <v>0</v>
      </c>
      <c r="AF192" s="345"/>
      <c r="AG192" s="345"/>
      <c r="AH192" s="346"/>
      <c r="AI192" s="344">
        <v>0</v>
      </c>
      <c r="AJ192" s="345"/>
      <c r="AK192" s="345"/>
      <c r="AL192" s="346"/>
      <c r="AM192" s="344">
        <v>0</v>
      </c>
      <c r="AN192" s="345"/>
      <c r="AO192" s="345"/>
      <c r="AP192" s="346"/>
      <c r="AQ192" s="455" t="str">
        <f>IF(AI192&gt;0,AM192/AI192,"n.é.")</f>
        <v>n.é.</v>
      </c>
      <c r="AR192" s="456"/>
    </row>
    <row r="193" spans="1:56" s="4" customFormat="1" ht="20.100000000000001" customHeight="1" x14ac:dyDescent="0.2">
      <c r="A193" s="690" t="s">
        <v>457</v>
      </c>
      <c r="B193" s="691"/>
      <c r="C193" s="692" t="s">
        <v>467</v>
      </c>
      <c r="D193" s="693"/>
      <c r="E193" s="693"/>
      <c r="F193" s="693"/>
      <c r="G193" s="693"/>
      <c r="H193" s="693"/>
      <c r="I193" s="693"/>
      <c r="J193" s="693"/>
      <c r="K193" s="693"/>
      <c r="L193" s="693"/>
      <c r="M193" s="693"/>
      <c r="N193" s="693"/>
      <c r="O193" s="693"/>
      <c r="P193" s="693"/>
      <c r="Q193" s="693"/>
      <c r="R193" s="693"/>
      <c r="S193" s="693"/>
      <c r="T193" s="693"/>
      <c r="U193" s="693"/>
      <c r="V193" s="693"/>
      <c r="W193" s="693"/>
      <c r="X193" s="693"/>
      <c r="Y193" s="693"/>
      <c r="Z193" s="693"/>
      <c r="AA193" s="693"/>
      <c r="AB193" s="711"/>
      <c r="AC193" s="694" t="s">
        <v>457</v>
      </c>
      <c r="AD193" s="695"/>
      <c r="AE193" s="344">
        <v>0</v>
      </c>
      <c r="AF193" s="345"/>
      <c r="AG193" s="345"/>
      <c r="AH193" s="346"/>
      <c r="AI193" s="344">
        <v>0</v>
      </c>
      <c r="AJ193" s="345"/>
      <c r="AK193" s="345"/>
      <c r="AL193" s="346"/>
      <c r="AM193" s="742">
        <v>0</v>
      </c>
      <c r="AN193" s="743"/>
      <c r="AO193" s="743"/>
      <c r="AP193" s="744"/>
      <c r="AQ193" s="494" t="s">
        <v>566</v>
      </c>
      <c r="AR193" s="495"/>
    </row>
    <row r="194" spans="1:56" ht="20.100000000000001" customHeight="1" x14ac:dyDescent="0.2">
      <c r="A194" s="482" t="s">
        <v>661</v>
      </c>
      <c r="B194" s="321"/>
      <c r="C194" s="341" t="s">
        <v>114</v>
      </c>
      <c r="D194" s="342"/>
      <c r="E194" s="342"/>
      <c r="F194" s="342"/>
      <c r="G194" s="342"/>
      <c r="H194" s="342"/>
      <c r="I194" s="342"/>
      <c r="J194" s="342"/>
      <c r="K194" s="342"/>
      <c r="L194" s="342"/>
      <c r="M194" s="342"/>
      <c r="N194" s="342"/>
      <c r="O194" s="342"/>
      <c r="P194" s="342"/>
      <c r="Q194" s="342"/>
      <c r="R194" s="342"/>
      <c r="S194" s="342"/>
      <c r="T194" s="342"/>
      <c r="U194" s="342"/>
      <c r="V194" s="342"/>
      <c r="W194" s="342"/>
      <c r="X194" s="342"/>
      <c r="Y194" s="342"/>
      <c r="Z194" s="342"/>
      <c r="AA194" s="342"/>
      <c r="AB194" s="343"/>
      <c r="AC194" s="460" t="s">
        <v>122</v>
      </c>
      <c r="AD194" s="461"/>
      <c r="AE194" s="344">
        <v>0</v>
      </c>
      <c r="AF194" s="345"/>
      <c r="AG194" s="345"/>
      <c r="AH194" s="346"/>
      <c r="AI194" s="344">
        <v>0</v>
      </c>
      <c r="AJ194" s="345"/>
      <c r="AK194" s="345"/>
      <c r="AL194" s="346"/>
      <c r="AM194" s="344">
        <v>0</v>
      </c>
      <c r="AN194" s="345"/>
      <c r="AO194" s="345"/>
      <c r="AP194" s="346"/>
      <c r="AQ194" s="455" t="str">
        <f t="shared" ref="AQ194:AQ210" si="9">IF(AI194&gt;0,AM194/AI194,"n.é.")</f>
        <v>n.é.</v>
      </c>
      <c r="AR194" s="456"/>
    </row>
    <row r="195" spans="1:56" ht="20.100000000000001" customHeight="1" x14ac:dyDescent="0.2">
      <c r="A195" s="482" t="s">
        <v>662</v>
      </c>
      <c r="B195" s="321"/>
      <c r="C195" s="341" t="s">
        <v>115</v>
      </c>
      <c r="D195" s="342"/>
      <c r="E195" s="342"/>
      <c r="F195" s="342"/>
      <c r="G195" s="342"/>
      <c r="H195" s="342"/>
      <c r="I195" s="342"/>
      <c r="J195" s="342"/>
      <c r="K195" s="342"/>
      <c r="L195" s="342"/>
      <c r="M195" s="342"/>
      <c r="N195" s="342"/>
      <c r="O195" s="342"/>
      <c r="P195" s="342"/>
      <c r="Q195" s="342"/>
      <c r="R195" s="342"/>
      <c r="S195" s="342"/>
      <c r="T195" s="342"/>
      <c r="U195" s="342"/>
      <c r="V195" s="342"/>
      <c r="W195" s="342"/>
      <c r="X195" s="342"/>
      <c r="Y195" s="342"/>
      <c r="Z195" s="342"/>
      <c r="AA195" s="342"/>
      <c r="AB195" s="343"/>
      <c r="AC195" s="460" t="s">
        <v>123</v>
      </c>
      <c r="AD195" s="461"/>
      <c r="AE195" s="763">
        <v>359500</v>
      </c>
      <c r="AF195" s="764"/>
      <c r="AG195" s="764"/>
      <c r="AH195" s="765"/>
      <c r="AI195" s="763">
        <v>359500</v>
      </c>
      <c r="AJ195" s="764"/>
      <c r="AK195" s="764"/>
      <c r="AL195" s="765"/>
      <c r="AM195" s="763">
        <v>171500</v>
      </c>
      <c r="AN195" s="764"/>
      <c r="AO195" s="764"/>
      <c r="AP195" s="765"/>
      <c r="AQ195" s="455">
        <f t="shared" si="9"/>
        <v>0.47705146036161333</v>
      </c>
      <c r="AR195" s="456"/>
      <c r="BD195" s="63"/>
    </row>
    <row r="196" spans="1:56" ht="20.100000000000001" customHeight="1" x14ac:dyDescent="0.2">
      <c r="A196" s="483" t="s">
        <v>663</v>
      </c>
      <c r="B196" s="348"/>
      <c r="C196" s="349" t="s">
        <v>751</v>
      </c>
      <c r="D196" s="350"/>
      <c r="E196" s="350"/>
      <c r="F196" s="350"/>
      <c r="G196" s="350"/>
      <c r="H196" s="350"/>
      <c r="I196" s="350"/>
      <c r="J196" s="350"/>
      <c r="K196" s="350"/>
      <c r="L196" s="350"/>
      <c r="M196" s="350"/>
      <c r="N196" s="350"/>
      <c r="O196" s="350"/>
      <c r="P196" s="350"/>
      <c r="Q196" s="350"/>
      <c r="R196" s="350"/>
      <c r="S196" s="350"/>
      <c r="T196" s="350"/>
      <c r="U196" s="350"/>
      <c r="V196" s="350"/>
      <c r="W196" s="350"/>
      <c r="X196" s="350"/>
      <c r="Y196" s="350"/>
      <c r="Z196" s="350"/>
      <c r="AA196" s="350"/>
      <c r="AB196" s="351"/>
      <c r="AC196" s="766" t="s">
        <v>58</v>
      </c>
      <c r="AD196" s="767"/>
      <c r="AE196" s="361">
        <f>AE186+AE187+AE188+AE189+AE190+AE192+AE194+AE195</f>
        <v>359500</v>
      </c>
      <c r="AF196" s="362"/>
      <c r="AG196" s="362"/>
      <c r="AH196" s="363"/>
      <c r="AI196" s="361">
        <f>SUM(AI186:AL195)</f>
        <v>359500</v>
      </c>
      <c r="AJ196" s="362"/>
      <c r="AK196" s="362"/>
      <c r="AL196" s="363"/>
      <c r="AM196" s="361">
        <f>SUM(AM195)</f>
        <v>171500</v>
      </c>
      <c r="AN196" s="362"/>
      <c r="AO196" s="362"/>
      <c r="AP196" s="363"/>
      <c r="AQ196" s="372">
        <f t="shared" si="9"/>
        <v>0.47705146036161333</v>
      </c>
      <c r="AR196" s="373"/>
    </row>
    <row r="197" spans="1:56" ht="20.100000000000001" customHeight="1" x14ac:dyDescent="0.2">
      <c r="A197" s="482" t="s">
        <v>664</v>
      </c>
      <c r="B197" s="321"/>
      <c r="C197" s="322" t="s">
        <v>142</v>
      </c>
      <c r="D197" s="323"/>
      <c r="E197" s="323"/>
      <c r="F197" s="323"/>
      <c r="G197" s="323"/>
      <c r="H197" s="323"/>
      <c r="I197" s="323"/>
      <c r="J197" s="323"/>
      <c r="K197" s="323"/>
      <c r="L197" s="323"/>
      <c r="M197" s="323"/>
      <c r="N197" s="323"/>
      <c r="O197" s="323"/>
      <c r="P197" s="323"/>
      <c r="Q197" s="323"/>
      <c r="R197" s="323"/>
      <c r="S197" s="323"/>
      <c r="T197" s="323"/>
      <c r="U197" s="323"/>
      <c r="V197" s="323"/>
      <c r="W197" s="323"/>
      <c r="X197" s="323"/>
      <c r="Y197" s="323"/>
      <c r="Z197" s="323"/>
      <c r="AA197" s="323"/>
      <c r="AB197" s="324"/>
      <c r="AC197" s="460" t="s">
        <v>131</v>
      </c>
      <c r="AD197" s="461"/>
      <c r="AE197" s="763">
        <v>0</v>
      </c>
      <c r="AF197" s="764"/>
      <c r="AG197" s="764"/>
      <c r="AH197" s="765"/>
      <c r="AI197" s="763">
        <v>0</v>
      </c>
      <c r="AJ197" s="764"/>
      <c r="AK197" s="764"/>
      <c r="AL197" s="765"/>
      <c r="AM197" s="763">
        <v>0</v>
      </c>
      <c r="AN197" s="764"/>
      <c r="AO197" s="764"/>
      <c r="AP197" s="765"/>
      <c r="AQ197" s="455" t="str">
        <f t="shared" si="9"/>
        <v>n.é.</v>
      </c>
      <c r="AR197" s="456"/>
    </row>
    <row r="198" spans="1:56" ht="20.100000000000001" customHeight="1" x14ac:dyDescent="0.2">
      <c r="A198" s="482" t="s">
        <v>665</v>
      </c>
      <c r="B198" s="487"/>
      <c r="C198" s="322" t="s">
        <v>634</v>
      </c>
      <c r="D198" s="323"/>
      <c r="E198" s="323"/>
      <c r="F198" s="323"/>
      <c r="G198" s="323"/>
      <c r="H198" s="323"/>
      <c r="I198" s="323"/>
      <c r="J198" s="323"/>
      <c r="K198" s="323"/>
      <c r="L198" s="323"/>
      <c r="M198" s="323"/>
      <c r="N198" s="323"/>
      <c r="O198" s="323"/>
      <c r="P198" s="323"/>
      <c r="Q198" s="323"/>
      <c r="R198" s="323"/>
      <c r="S198" s="323"/>
      <c r="T198" s="323"/>
      <c r="U198" s="323"/>
      <c r="V198" s="323"/>
      <c r="W198" s="323"/>
      <c r="X198" s="323"/>
      <c r="Y198" s="323"/>
      <c r="Z198" s="323"/>
      <c r="AA198" s="323"/>
      <c r="AB198" s="324"/>
      <c r="AC198" s="473" t="s">
        <v>633</v>
      </c>
      <c r="AD198" s="474"/>
      <c r="AE198" s="760">
        <v>0</v>
      </c>
      <c r="AF198" s="761"/>
      <c r="AG198" s="761"/>
      <c r="AH198" s="762"/>
      <c r="AI198" s="760">
        <v>0</v>
      </c>
      <c r="AJ198" s="761"/>
      <c r="AK198" s="761"/>
      <c r="AL198" s="762"/>
      <c r="AM198" s="760">
        <v>0</v>
      </c>
      <c r="AN198" s="761"/>
      <c r="AO198" s="761"/>
      <c r="AP198" s="762"/>
      <c r="AQ198" s="455" t="str">
        <f t="shared" si="9"/>
        <v>n.é.</v>
      </c>
      <c r="AR198" s="456"/>
    </row>
    <row r="199" spans="1:56" ht="20.100000000000001" customHeight="1" x14ac:dyDescent="0.2">
      <c r="A199" s="482" t="s">
        <v>666</v>
      </c>
      <c r="B199" s="487"/>
      <c r="C199" s="322" t="s">
        <v>635</v>
      </c>
      <c r="D199" s="323"/>
      <c r="E199" s="323"/>
      <c r="F199" s="323"/>
      <c r="G199" s="323"/>
      <c r="H199" s="323"/>
      <c r="I199" s="323"/>
      <c r="J199" s="323"/>
      <c r="K199" s="323"/>
      <c r="L199" s="323"/>
      <c r="M199" s="323"/>
      <c r="N199" s="323"/>
      <c r="O199" s="323"/>
      <c r="P199" s="323"/>
      <c r="Q199" s="323"/>
      <c r="R199" s="323"/>
      <c r="S199" s="323"/>
      <c r="T199" s="323"/>
      <c r="U199" s="323"/>
      <c r="V199" s="323"/>
      <c r="W199" s="323"/>
      <c r="X199" s="323"/>
      <c r="Y199" s="323"/>
      <c r="Z199" s="323"/>
      <c r="AA199" s="323"/>
      <c r="AB199" s="324"/>
      <c r="AC199" s="473" t="s">
        <v>636</v>
      </c>
      <c r="AD199" s="474"/>
      <c r="AE199" s="703">
        <v>4080961</v>
      </c>
      <c r="AF199" s="704"/>
      <c r="AG199" s="704"/>
      <c r="AH199" s="705"/>
      <c r="AI199" s="703">
        <v>4080961</v>
      </c>
      <c r="AJ199" s="704"/>
      <c r="AK199" s="704"/>
      <c r="AL199" s="705"/>
      <c r="AM199" s="703">
        <v>2775054</v>
      </c>
      <c r="AN199" s="704"/>
      <c r="AO199" s="704"/>
      <c r="AP199" s="705"/>
      <c r="AQ199" s="455">
        <f t="shared" si="9"/>
        <v>0.68000012742096771</v>
      </c>
      <c r="AR199" s="456"/>
    </row>
    <row r="200" spans="1:56" ht="20.100000000000001" customHeight="1" x14ac:dyDescent="0.2">
      <c r="A200" s="482" t="s">
        <v>667</v>
      </c>
      <c r="B200" s="487"/>
      <c r="C200" s="322" t="s">
        <v>637</v>
      </c>
      <c r="D200" s="323"/>
      <c r="E200" s="323"/>
      <c r="F200" s="323"/>
      <c r="G200" s="323"/>
      <c r="H200" s="323"/>
      <c r="I200" s="323"/>
      <c r="J200" s="323"/>
      <c r="K200" s="323"/>
      <c r="L200" s="323"/>
      <c r="M200" s="323"/>
      <c r="N200" s="323"/>
      <c r="O200" s="323"/>
      <c r="P200" s="323"/>
      <c r="Q200" s="323"/>
      <c r="R200" s="323"/>
      <c r="S200" s="323"/>
      <c r="T200" s="323"/>
      <c r="U200" s="323"/>
      <c r="V200" s="323"/>
      <c r="W200" s="323"/>
      <c r="X200" s="323"/>
      <c r="Y200" s="323"/>
      <c r="Z200" s="323"/>
      <c r="AA200" s="323"/>
      <c r="AB200" s="324"/>
      <c r="AC200" s="460" t="s">
        <v>638</v>
      </c>
      <c r="AD200" s="461"/>
      <c r="AE200" s="763">
        <v>0</v>
      </c>
      <c r="AF200" s="764"/>
      <c r="AG200" s="764"/>
      <c r="AH200" s="765"/>
      <c r="AI200" s="763">
        <v>0</v>
      </c>
      <c r="AJ200" s="764"/>
      <c r="AK200" s="764"/>
      <c r="AL200" s="765"/>
      <c r="AM200" s="763">
        <v>0</v>
      </c>
      <c r="AN200" s="764"/>
      <c r="AO200" s="764"/>
      <c r="AP200" s="765"/>
      <c r="AQ200" s="455" t="str">
        <f t="shared" si="9"/>
        <v>n.é.</v>
      </c>
      <c r="AR200" s="456"/>
    </row>
    <row r="201" spans="1:56" ht="26.25" customHeight="1" x14ac:dyDescent="0.2">
      <c r="A201" s="482" t="s">
        <v>668</v>
      </c>
      <c r="B201" s="487"/>
      <c r="C201" s="322" t="s">
        <v>424</v>
      </c>
      <c r="D201" s="323"/>
      <c r="E201" s="323"/>
      <c r="F201" s="323"/>
      <c r="G201" s="323"/>
      <c r="H201" s="323"/>
      <c r="I201" s="323"/>
      <c r="J201" s="323"/>
      <c r="K201" s="323"/>
      <c r="L201" s="323"/>
      <c r="M201" s="323"/>
      <c r="N201" s="323"/>
      <c r="O201" s="323"/>
      <c r="P201" s="323"/>
      <c r="Q201" s="323"/>
      <c r="R201" s="323"/>
      <c r="S201" s="323"/>
      <c r="T201" s="323"/>
      <c r="U201" s="323"/>
      <c r="V201" s="323"/>
      <c r="W201" s="323"/>
      <c r="X201" s="323"/>
      <c r="Y201" s="323"/>
      <c r="Z201" s="323"/>
      <c r="AA201" s="323"/>
      <c r="AB201" s="324"/>
      <c r="AC201" s="460" t="s">
        <v>132</v>
      </c>
      <c r="AD201" s="461"/>
      <c r="AE201" s="763">
        <v>0</v>
      </c>
      <c r="AF201" s="764"/>
      <c r="AG201" s="764"/>
      <c r="AH201" s="765"/>
      <c r="AI201" s="763">
        <v>0</v>
      </c>
      <c r="AJ201" s="764"/>
      <c r="AK201" s="764"/>
      <c r="AL201" s="765"/>
      <c r="AM201" s="763">
        <v>0</v>
      </c>
      <c r="AN201" s="764"/>
      <c r="AO201" s="764"/>
      <c r="AP201" s="765"/>
      <c r="AQ201" s="455" t="str">
        <f t="shared" si="9"/>
        <v>n.é.</v>
      </c>
      <c r="AR201" s="456"/>
    </row>
    <row r="202" spans="1:56" ht="32.25" customHeight="1" x14ac:dyDescent="0.2">
      <c r="A202" s="482" t="s">
        <v>669</v>
      </c>
      <c r="B202" s="487"/>
      <c r="C202" s="322" t="s">
        <v>423</v>
      </c>
      <c r="D202" s="323"/>
      <c r="E202" s="323"/>
      <c r="F202" s="323"/>
      <c r="G202" s="323"/>
      <c r="H202" s="323"/>
      <c r="I202" s="323"/>
      <c r="J202" s="323"/>
      <c r="K202" s="323"/>
      <c r="L202" s="323"/>
      <c r="M202" s="323"/>
      <c r="N202" s="323"/>
      <c r="O202" s="323"/>
      <c r="P202" s="323"/>
      <c r="Q202" s="323"/>
      <c r="R202" s="323"/>
      <c r="S202" s="323"/>
      <c r="T202" s="323"/>
      <c r="U202" s="323"/>
      <c r="V202" s="323"/>
      <c r="W202" s="323"/>
      <c r="X202" s="323"/>
      <c r="Y202" s="323"/>
      <c r="Z202" s="323"/>
      <c r="AA202" s="323"/>
      <c r="AB202" s="324"/>
      <c r="AC202" s="460" t="s">
        <v>133</v>
      </c>
      <c r="AD202" s="461"/>
      <c r="AE202" s="763">
        <v>0</v>
      </c>
      <c r="AF202" s="764"/>
      <c r="AG202" s="764"/>
      <c r="AH202" s="765"/>
      <c r="AI202" s="763">
        <v>0</v>
      </c>
      <c r="AJ202" s="764"/>
      <c r="AK202" s="764"/>
      <c r="AL202" s="765"/>
      <c r="AM202" s="763">
        <v>0</v>
      </c>
      <c r="AN202" s="764"/>
      <c r="AO202" s="764"/>
      <c r="AP202" s="765"/>
      <c r="AQ202" s="455" t="str">
        <f t="shared" si="9"/>
        <v>n.é.</v>
      </c>
      <c r="AR202" s="456"/>
    </row>
    <row r="203" spans="1:56" ht="24.75" customHeight="1" x14ac:dyDescent="0.2">
      <c r="A203" s="482" t="s">
        <v>670</v>
      </c>
      <c r="B203" s="487"/>
      <c r="C203" s="322" t="s">
        <v>422</v>
      </c>
      <c r="D203" s="323"/>
      <c r="E203" s="323"/>
      <c r="F203" s="323"/>
      <c r="G203" s="323"/>
      <c r="H203" s="323"/>
      <c r="I203" s="323"/>
      <c r="J203" s="323"/>
      <c r="K203" s="323"/>
      <c r="L203" s="323"/>
      <c r="M203" s="323"/>
      <c r="N203" s="323"/>
      <c r="O203" s="323"/>
      <c r="P203" s="323"/>
      <c r="Q203" s="323"/>
      <c r="R203" s="323"/>
      <c r="S203" s="323"/>
      <c r="T203" s="323"/>
      <c r="U203" s="323"/>
      <c r="V203" s="323"/>
      <c r="W203" s="323"/>
      <c r="X203" s="323"/>
      <c r="Y203" s="323"/>
      <c r="Z203" s="323"/>
      <c r="AA203" s="323"/>
      <c r="AB203" s="324"/>
      <c r="AC203" s="460" t="s">
        <v>134</v>
      </c>
      <c r="AD203" s="461"/>
      <c r="AE203" s="763">
        <v>0</v>
      </c>
      <c r="AF203" s="764"/>
      <c r="AG203" s="764"/>
      <c r="AH203" s="765"/>
      <c r="AI203" s="763">
        <v>0</v>
      </c>
      <c r="AJ203" s="764"/>
      <c r="AK203" s="764"/>
      <c r="AL203" s="765"/>
      <c r="AM203" s="763">
        <v>0</v>
      </c>
      <c r="AN203" s="764"/>
      <c r="AO203" s="764"/>
      <c r="AP203" s="765"/>
      <c r="AQ203" s="455" t="str">
        <f t="shared" si="9"/>
        <v>n.é.</v>
      </c>
      <c r="AR203" s="456"/>
    </row>
    <row r="204" spans="1:56" ht="28.5" customHeight="1" x14ac:dyDescent="0.2">
      <c r="A204" s="482" t="s">
        <v>671</v>
      </c>
      <c r="B204" s="487"/>
      <c r="C204" s="322" t="s">
        <v>143</v>
      </c>
      <c r="D204" s="323"/>
      <c r="E204" s="323"/>
      <c r="F204" s="323"/>
      <c r="G204" s="323"/>
      <c r="H204" s="323"/>
      <c r="I204" s="323"/>
      <c r="J204" s="323"/>
      <c r="K204" s="323"/>
      <c r="L204" s="323"/>
      <c r="M204" s="323"/>
      <c r="N204" s="323"/>
      <c r="O204" s="323"/>
      <c r="P204" s="323"/>
      <c r="Q204" s="323"/>
      <c r="R204" s="323"/>
      <c r="S204" s="323"/>
      <c r="T204" s="323"/>
      <c r="U204" s="323"/>
      <c r="V204" s="323"/>
      <c r="W204" s="323"/>
      <c r="X204" s="323"/>
      <c r="Y204" s="323"/>
      <c r="Z204" s="323"/>
      <c r="AA204" s="323"/>
      <c r="AB204" s="324"/>
      <c r="AC204" s="473" t="s">
        <v>135</v>
      </c>
      <c r="AD204" s="474"/>
      <c r="AE204" s="703">
        <v>14538729</v>
      </c>
      <c r="AF204" s="704"/>
      <c r="AG204" s="704"/>
      <c r="AH204" s="705"/>
      <c r="AI204" s="703">
        <v>14926748</v>
      </c>
      <c r="AJ204" s="704"/>
      <c r="AK204" s="704"/>
      <c r="AL204" s="705"/>
      <c r="AM204" s="703">
        <v>10329949</v>
      </c>
      <c r="AN204" s="704"/>
      <c r="AO204" s="704"/>
      <c r="AP204" s="705"/>
      <c r="AQ204" s="455">
        <f t="shared" si="9"/>
        <v>0.69204283478223116</v>
      </c>
      <c r="AR204" s="456"/>
      <c r="BD204" s="63"/>
    </row>
    <row r="205" spans="1:56" ht="31.5" customHeight="1" x14ac:dyDescent="0.2">
      <c r="A205" s="482" t="s">
        <v>672</v>
      </c>
      <c r="B205" s="487"/>
      <c r="C205" s="322" t="s">
        <v>421</v>
      </c>
      <c r="D205" s="323"/>
      <c r="E205" s="323"/>
      <c r="F205" s="323"/>
      <c r="G205" s="323"/>
      <c r="H205" s="323"/>
      <c r="I205" s="323"/>
      <c r="J205" s="323"/>
      <c r="K205" s="323"/>
      <c r="L205" s="323"/>
      <c r="M205" s="323"/>
      <c r="N205" s="323"/>
      <c r="O205" s="323"/>
      <c r="P205" s="323"/>
      <c r="Q205" s="323"/>
      <c r="R205" s="323"/>
      <c r="S205" s="323"/>
      <c r="T205" s="323"/>
      <c r="U205" s="323"/>
      <c r="V205" s="323"/>
      <c r="W205" s="323"/>
      <c r="X205" s="323"/>
      <c r="Y205" s="323"/>
      <c r="Z205" s="323"/>
      <c r="AA205" s="323"/>
      <c r="AB205" s="324"/>
      <c r="AC205" s="460" t="s">
        <v>136</v>
      </c>
      <c r="AD205" s="461"/>
      <c r="AE205" s="763">
        <v>0</v>
      </c>
      <c r="AF205" s="764"/>
      <c r="AG205" s="764"/>
      <c r="AH205" s="765"/>
      <c r="AI205" s="763">
        <v>0</v>
      </c>
      <c r="AJ205" s="764"/>
      <c r="AK205" s="764"/>
      <c r="AL205" s="765"/>
      <c r="AM205" s="763">
        <v>0</v>
      </c>
      <c r="AN205" s="764"/>
      <c r="AO205" s="764"/>
      <c r="AP205" s="765"/>
      <c r="AQ205" s="455" t="str">
        <f t="shared" si="9"/>
        <v>n.é.</v>
      </c>
      <c r="AR205" s="456"/>
    </row>
    <row r="206" spans="1:56" ht="28.5" customHeight="1" x14ac:dyDescent="0.2">
      <c r="A206" s="482" t="s">
        <v>673</v>
      </c>
      <c r="B206" s="487"/>
      <c r="C206" s="322" t="s">
        <v>420</v>
      </c>
      <c r="D206" s="323"/>
      <c r="E206" s="323"/>
      <c r="F206" s="323"/>
      <c r="G206" s="323"/>
      <c r="H206" s="323"/>
      <c r="I206" s="323"/>
      <c r="J206" s="323"/>
      <c r="K206" s="323"/>
      <c r="L206" s="323"/>
      <c r="M206" s="323"/>
      <c r="N206" s="323"/>
      <c r="O206" s="323"/>
      <c r="P206" s="323"/>
      <c r="Q206" s="323"/>
      <c r="R206" s="323"/>
      <c r="S206" s="323"/>
      <c r="T206" s="323"/>
      <c r="U206" s="323"/>
      <c r="V206" s="323"/>
      <c r="W206" s="323"/>
      <c r="X206" s="323"/>
      <c r="Y206" s="323"/>
      <c r="Z206" s="323"/>
      <c r="AA206" s="323"/>
      <c r="AB206" s="324"/>
      <c r="AC206" s="460" t="s">
        <v>137</v>
      </c>
      <c r="AD206" s="461"/>
      <c r="AE206" s="763">
        <v>0</v>
      </c>
      <c r="AF206" s="764"/>
      <c r="AG206" s="764"/>
      <c r="AH206" s="765"/>
      <c r="AI206" s="763">
        <v>0</v>
      </c>
      <c r="AJ206" s="764"/>
      <c r="AK206" s="764"/>
      <c r="AL206" s="765"/>
      <c r="AM206" s="763">
        <v>0</v>
      </c>
      <c r="AN206" s="764"/>
      <c r="AO206" s="764"/>
      <c r="AP206" s="765"/>
      <c r="AQ206" s="455" t="str">
        <f t="shared" si="9"/>
        <v>n.é.</v>
      </c>
      <c r="AR206" s="456"/>
    </row>
    <row r="207" spans="1:56" ht="20.100000000000001" customHeight="1" x14ac:dyDescent="0.2">
      <c r="A207" s="482" t="s">
        <v>674</v>
      </c>
      <c r="B207" s="487"/>
      <c r="C207" s="322" t="s">
        <v>144</v>
      </c>
      <c r="D207" s="323"/>
      <c r="E207" s="323"/>
      <c r="F207" s="323"/>
      <c r="G207" s="323"/>
      <c r="H207" s="323"/>
      <c r="I207" s="323"/>
      <c r="J207" s="323"/>
      <c r="K207" s="323"/>
      <c r="L207" s="323"/>
      <c r="M207" s="323"/>
      <c r="N207" s="323"/>
      <c r="O207" s="323"/>
      <c r="P207" s="323"/>
      <c r="Q207" s="323"/>
      <c r="R207" s="323"/>
      <c r="S207" s="323"/>
      <c r="T207" s="323"/>
      <c r="U207" s="323"/>
      <c r="V207" s="323"/>
      <c r="W207" s="323"/>
      <c r="X207" s="323"/>
      <c r="Y207" s="323"/>
      <c r="Z207" s="323"/>
      <c r="AA207" s="323"/>
      <c r="AB207" s="324"/>
      <c r="AC207" s="460" t="s">
        <v>138</v>
      </c>
      <c r="AD207" s="461"/>
      <c r="AE207" s="763">
        <v>0</v>
      </c>
      <c r="AF207" s="764"/>
      <c r="AG207" s="764"/>
      <c r="AH207" s="765"/>
      <c r="AI207" s="763">
        <v>0</v>
      </c>
      <c r="AJ207" s="764"/>
      <c r="AK207" s="764"/>
      <c r="AL207" s="765"/>
      <c r="AM207" s="763">
        <v>0</v>
      </c>
      <c r="AN207" s="764"/>
      <c r="AO207" s="764"/>
      <c r="AP207" s="765"/>
      <c r="AQ207" s="455" t="str">
        <f t="shared" si="9"/>
        <v>n.é.</v>
      </c>
      <c r="AR207" s="456"/>
    </row>
    <row r="208" spans="1:56" ht="17.25" customHeight="1" x14ac:dyDescent="0.2">
      <c r="A208" s="482" t="s">
        <v>675</v>
      </c>
      <c r="B208" s="487"/>
      <c r="C208" s="457" t="s">
        <v>145</v>
      </c>
      <c r="D208" s="458"/>
      <c r="E208" s="458"/>
      <c r="F208" s="458"/>
      <c r="G208" s="458"/>
      <c r="H208" s="458"/>
      <c r="I208" s="458"/>
      <c r="J208" s="458"/>
      <c r="K208" s="458"/>
      <c r="L208" s="458"/>
      <c r="M208" s="458"/>
      <c r="N208" s="458"/>
      <c r="O208" s="458"/>
      <c r="P208" s="458"/>
      <c r="Q208" s="458"/>
      <c r="R208" s="458"/>
      <c r="S208" s="458"/>
      <c r="T208" s="458"/>
      <c r="U208" s="458"/>
      <c r="V208" s="458"/>
      <c r="W208" s="458"/>
      <c r="X208" s="458"/>
      <c r="Y208" s="458"/>
      <c r="Z208" s="458"/>
      <c r="AA208" s="458"/>
      <c r="AB208" s="459"/>
      <c r="AC208" s="460" t="s">
        <v>139</v>
      </c>
      <c r="AD208" s="461"/>
      <c r="AE208" s="763">
        <v>0</v>
      </c>
      <c r="AF208" s="764"/>
      <c r="AG208" s="764"/>
      <c r="AH208" s="765"/>
      <c r="AI208" s="763">
        <v>0</v>
      </c>
      <c r="AJ208" s="764"/>
      <c r="AK208" s="764"/>
      <c r="AL208" s="765"/>
      <c r="AM208" s="763">
        <v>0</v>
      </c>
      <c r="AN208" s="764"/>
      <c r="AO208" s="764"/>
      <c r="AP208" s="765"/>
      <c r="AQ208" s="455" t="str">
        <f t="shared" si="9"/>
        <v>n.é.</v>
      </c>
      <c r="AR208" s="456"/>
    </row>
    <row r="209" spans="1:57" ht="20.100000000000001" customHeight="1" x14ac:dyDescent="0.2">
      <c r="A209" s="482" t="s">
        <v>676</v>
      </c>
      <c r="B209" s="487"/>
      <c r="C209" s="322" t="s">
        <v>639</v>
      </c>
      <c r="D209" s="323"/>
      <c r="E209" s="323"/>
      <c r="F209" s="323"/>
      <c r="G209" s="323"/>
      <c r="H209" s="323"/>
      <c r="I209" s="323"/>
      <c r="J209" s="323"/>
      <c r="K209" s="323"/>
      <c r="L209" s="323"/>
      <c r="M209" s="323"/>
      <c r="N209" s="323"/>
      <c r="O209" s="323"/>
      <c r="P209" s="323"/>
      <c r="Q209" s="323"/>
      <c r="R209" s="323"/>
      <c r="S209" s="323"/>
      <c r="T209" s="323"/>
      <c r="U209" s="323"/>
      <c r="V209" s="323"/>
      <c r="W209" s="323"/>
      <c r="X209" s="323"/>
      <c r="Y209" s="323"/>
      <c r="Z209" s="323"/>
      <c r="AA209" s="323"/>
      <c r="AB209" s="324"/>
      <c r="AC209" s="460" t="s">
        <v>140</v>
      </c>
      <c r="AD209" s="475"/>
      <c r="AE209" s="763">
        <v>0</v>
      </c>
      <c r="AF209" s="764"/>
      <c r="AG209" s="764"/>
      <c r="AH209" s="765"/>
      <c r="AI209" s="763">
        <v>0</v>
      </c>
      <c r="AJ209" s="764"/>
      <c r="AK209" s="764"/>
      <c r="AL209" s="765"/>
      <c r="AM209" s="763">
        <v>0</v>
      </c>
      <c r="AN209" s="764"/>
      <c r="AO209" s="764"/>
      <c r="AP209" s="765"/>
      <c r="AQ209" s="455" t="str">
        <f t="shared" si="9"/>
        <v>n.é.</v>
      </c>
      <c r="AR209" s="456"/>
    </row>
    <row r="210" spans="1:57" ht="20.100000000000001" customHeight="1" x14ac:dyDescent="0.2">
      <c r="A210" s="482" t="s">
        <v>677</v>
      </c>
      <c r="B210" s="487"/>
      <c r="C210" s="322" t="s">
        <v>146</v>
      </c>
      <c r="D210" s="323"/>
      <c r="E210" s="323"/>
      <c r="F210" s="323"/>
      <c r="G210" s="323"/>
      <c r="H210" s="323"/>
      <c r="I210" s="323"/>
      <c r="J210" s="323"/>
      <c r="K210" s="323"/>
      <c r="L210" s="323"/>
      <c r="M210" s="323"/>
      <c r="N210" s="323"/>
      <c r="O210" s="323"/>
      <c r="P210" s="323"/>
      <c r="Q210" s="323"/>
      <c r="R210" s="323"/>
      <c r="S210" s="323"/>
      <c r="T210" s="323"/>
      <c r="U210" s="323"/>
      <c r="V210" s="323"/>
      <c r="W210" s="323"/>
      <c r="X210" s="323"/>
      <c r="Y210" s="323"/>
      <c r="Z210" s="323"/>
      <c r="AA210" s="323"/>
      <c r="AB210" s="324"/>
      <c r="AC210" s="473" t="s">
        <v>141</v>
      </c>
      <c r="AD210" s="768"/>
      <c r="AE210" s="703">
        <v>750000</v>
      </c>
      <c r="AF210" s="704"/>
      <c r="AG210" s="704"/>
      <c r="AH210" s="705"/>
      <c r="AI210" s="703">
        <v>750000</v>
      </c>
      <c r="AJ210" s="704"/>
      <c r="AK210" s="704"/>
      <c r="AL210" s="705"/>
      <c r="AM210" s="703">
        <v>750000</v>
      </c>
      <c r="AN210" s="704"/>
      <c r="AO210" s="704"/>
      <c r="AP210" s="705"/>
      <c r="AQ210" s="455">
        <f t="shared" si="9"/>
        <v>1</v>
      </c>
      <c r="AR210" s="456"/>
    </row>
    <row r="211" spans="1:57" s="4" customFormat="1" ht="20.100000000000001" customHeight="1" x14ac:dyDescent="0.2">
      <c r="A211" s="482" t="s">
        <v>457</v>
      </c>
      <c r="B211" s="487"/>
      <c r="C211" s="692" t="s">
        <v>465</v>
      </c>
      <c r="D211" s="693"/>
      <c r="E211" s="693"/>
      <c r="F211" s="693"/>
      <c r="G211" s="693"/>
      <c r="H211" s="693"/>
      <c r="I211" s="693"/>
      <c r="J211" s="693"/>
      <c r="K211" s="693"/>
      <c r="L211" s="693"/>
      <c r="M211" s="693"/>
      <c r="N211" s="693"/>
      <c r="O211" s="693"/>
      <c r="P211" s="693"/>
      <c r="Q211" s="693"/>
      <c r="R211" s="693"/>
      <c r="S211" s="693"/>
      <c r="T211" s="693"/>
      <c r="U211" s="693"/>
      <c r="V211" s="693"/>
      <c r="W211" s="693"/>
      <c r="X211" s="693"/>
      <c r="Y211" s="693"/>
      <c r="Z211" s="693"/>
      <c r="AA211" s="693"/>
      <c r="AB211" s="711"/>
      <c r="AC211" s="694" t="s">
        <v>457</v>
      </c>
      <c r="AD211" s="695"/>
      <c r="AE211" s="696">
        <v>750000</v>
      </c>
      <c r="AF211" s="697"/>
      <c r="AG211" s="697"/>
      <c r="AH211" s="698"/>
      <c r="AI211" s="696">
        <v>750000</v>
      </c>
      <c r="AJ211" s="697"/>
      <c r="AK211" s="697"/>
      <c r="AL211" s="698"/>
      <c r="AM211" s="739">
        <v>750000</v>
      </c>
      <c r="AN211" s="740"/>
      <c r="AO211" s="740"/>
      <c r="AP211" s="741"/>
      <c r="AQ211" s="494" t="s">
        <v>566</v>
      </c>
      <c r="AR211" s="495"/>
    </row>
    <row r="212" spans="1:57" s="4" customFormat="1" ht="20.100000000000001" customHeight="1" x14ac:dyDescent="0.2">
      <c r="A212" s="482" t="s">
        <v>457</v>
      </c>
      <c r="B212" s="487"/>
      <c r="C212" s="692" t="s">
        <v>753</v>
      </c>
      <c r="D212" s="693"/>
      <c r="E212" s="693"/>
      <c r="F212" s="693"/>
      <c r="G212" s="693"/>
      <c r="H212" s="693"/>
      <c r="I212" s="693"/>
      <c r="J212" s="693"/>
      <c r="K212" s="693"/>
      <c r="L212" s="693"/>
      <c r="M212" s="693"/>
      <c r="N212" s="693"/>
      <c r="O212" s="693"/>
      <c r="P212" s="693"/>
      <c r="Q212" s="693"/>
      <c r="R212" s="693"/>
      <c r="S212" s="693"/>
      <c r="T212" s="693"/>
      <c r="U212" s="693"/>
      <c r="V212" s="693"/>
      <c r="W212" s="693"/>
      <c r="X212" s="693"/>
      <c r="Y212" s="693"/>
      <c r="Z212" s="693"/>
      <c r="AA212" s="693"/>
      <c r="AB212" s="711"/>
      <c r="AC212" s="694" t="s">
        <v>457</v>
      </c>
      <c r="AD212" s="695"/>
      <c r="AE212" s="696">
        <v>0</v>
      </c>
      <c r="AF212" s="697"/>
      <c r="AG212" s="697"/>
      <c r="AH212" s="698"/>
      <c r="AI212" s="696">
        <v>0</v>
      </c>
      <c r="AJ212" s="697"/>
      <c r="AK212" s="697"/>
      <c r="AL212" s="698"/>
      <c r="AM212" s="739">
        <v>0</v>
      </c>
      <c r="AN212" s="740"/>
      <c r="AO212" s="740"/>
      <c r="AP212" s="741"/>
      <c r="AQ212" s="494" t="s">
        <v>566</v>
      </c>
      <c r="AR212" s="495"/>
    </row>
    <row r="213" spans="1:57" ht="20.100000000000001" customHeight="1" x14ac:dyDescent="0.2">
      <c r="A213" s="482" t="s">
        <v>678</v>
      </c>
      <c r="B213" s="487"/>
      <c r="C213" s="457" t="s">
        <v>147</v>
      </c>
      <c r="D213" s="458"/>
      <c r="E213" s="458"/>
      <c r="F213" s="458"/>
      <c r="G213" s="458"/>
      <c r="H213" s="458"/>
      <c r="I213" s="458"/>
      <c r="J213" s="458"/>
      <c r="K213" s="458"/>
      <c r="L213" s="458"/>
      <c r="M213" s="458"/>
      <c r="N213" s="458"/>
      <c r="O213" s="458"/>
      <c r="P213" s="458"/>
      <c r="Q213" s="458"/>
      <c r="R213" s="458"/>
      <c r="S213" s="458"/>
      <c r="T213" s="458"/>
      <c r="U213" s="458"/>
      <c r="V213" s="458"/>
      <c r="W213" s="458"/>
      <c r="X213" s="458"/>
      <c r="Y213" s="458"/>
      <c r="Z213" s="458"/>
      <c r="AA213" s="458"/>
      <c r="AB213" s="459"/>
      <c r="AC213" s="473" t="s">
        <v>640</v>
      </c>
      <c r="AD213" s="474"/>
      <c r="AE213" s="703">
        <v>2363065</v>
      </c>
      <c r="AF213" s="704"/>
      <c r="AG213" s="704"/>
      <c r="AH213" s="705"/>
      <c r="AI213" s="703">
        <v>15536118</v>
      </c>
      <c r="AJ213" s="704"/>
      <c r="AK213" s="704"/>
      <c r="AL213" s="705"/>
      <c r="AM213" s="739">
        <v>0</v>
      </c>
      <c r="AN213" s="740"/>
      <c r="AO213" s="740"/>
      <c r="AP213" s="741"/>
      <c r="AQ213" s="494" t="s">
        <v>566</v>
      </c>
      <c r="AR213" s="495"/>
      <c r="BD213" s="63"/>
      <c r="BE213" s="63"/>
    </row>
    <row r="214" spans="1:57" ht="20.100000000000001" customHeight="1" x14ac:dyDescent="0.2">
      <c r="A214" s="483" t="s">
        <v>679</v>
      </c>
      <c r="B214" s="499"/>
      <c r="C214" s="349" t="s">
        <v>752</v>
      </c>
      <c r="D214" s="350"/>
      <c r="E214" s="350"/>
      <c r="F214" s="350"/>
      <c r="G214" s="350"/>
      <c r="H214" s="350"/>
      <c r="I214" s="350"/>
      <c r="J214" s="350"/>
      <c r="K214" s="350"/>
      <c r="L214" s="350"/>
      <c r="M214" s="350"/>
      <c r="N214" s="350"/>
      <c r="O214" s="350"/>
      <c r="P214" s="350"/>
      <c r="Q214" s="350"/>
      <c r="R214" s="350"/>
      <c r="S214" s="350"/>
      <c r="T214" s="350"/>
      <c r="U214" s="350"/>
      <c r="V214" s="350"/>
      <c r="W214" s="350"/>
      <c r="X214" s="350"/>
      <c r="Y214" s="350"/>
      <c r="Z214" s="350"/>
      <c r="AA214" s="350"/>
      <c r="AB214" s="351"/>
      <c r="AC214" s="766" t="s">
        <v>59</v>
      </c>
      <c r="AD214" s="767"/>
      <c r="AE214" s="361">
        <f>SUM(AE197:AH213)-SUM(AE211:AH212)</f>
        <v>21732755</v>
      </c>
      <c r="AF214" s="362"/>
      <c r="AG214" s="362"/>
      <c r="AH214" s="363"/>
      <c r="AI214" s="361">
        <f>SUM(AI199,AI204,AI210,AI213)</f>
        <v>35293827</v>
      </c>
      <c r="AJ214" s="362"/>
      <c r="AK214" s="362"/>
      <c r="AL214" s="363"/>
      <c r="AM214" s="361">
        <f>SUM(AM198,AM199,AM204,AM210)</f>
        <v>13855003</v>
      </c>
      <c r="AN214" s="362"/>
      <c r="AO214" s="362"/>
      <c r="AP214" s="363"/>
      <c r="AQ214" s="372">
        <f t="shared" ref="AQ214:AQ245" si="10">IF(AI214&gt;0,AM214/AI214,"n.é.")</f>
        <v>0.39256165107852997</v>
      </c>
      <c r="AR214" s="373"/>
      <c r="AW214" s="63"/>
    </row>
    <row r="215" spans="1:57" ht="20.100000000000001" customHeight="1" x14ac:dyDescent="0.2">
      <c r="A215" s="482" t="s">
        <v>680</v>
      </c>
      <c r="B215" s="487"/>
      <c r="C215" s="496" t="s">
        <v>148</v>
      </c>
      <c r="D215" s="497"/>
      <c r="E215" s="497"/>
      <c r="F215" s="497"/>
      <c r="G215" s="497"/>
      <c r="H215" s="497"/>
      <c r="I215" s="497"/>
      <c r="J215" s="497"/>
      <c r="K215" s="497"/>
      <c r="L215" s="497"/>
      <c r="M215" s="497"/>
      <c r="N215" s="497"/>
      <c r="O215" s="497"/>
      <c r="P215" s="497"/>
      <c r="Q215" s="497"/>
      <c r="R215" s="497"/>
      <c r="S215" s="497"/>
      <c r="T215" s="497"/>
      <c r="U215" s="497"/>
      <c r="V215" s="497"/>
      <c r="W215" s="497"/>
      <c r="X215" s="497"/>
      <c r="Y215" s="497"/>
      <c r="Z215" s="497"/>
      <c r="AA215" s="497"/>
      <c r="AB215" s="498"/>
      <c r="AC215" s="473" t="s">
        <v>124</v>
      </c>
      <c r="AD215" s="474"/>
      <c r="AE215" s="736">
        <v>0</v>
      </c>
      <c r="AF215" s="737"/>
      <c r="AG215" s="737"/>
      <c r="AH215" s="738"/>
      <c r="AI215" s="763">
        <v>0</v>
      </c>
      <c r="AJ215" s="764"/>
      <c r="AK215" s="764"/>
      <c r="AL215" s="765"/>
      <c r="AM215" s="763">
        <v>0</v>
      </c>
      <c r="AN215" s="764"/>
      <c r="AO215" s="764"/>
      <c r="AP215" s="765"/>
      <c r="AQ215" s="455" t="str">
        <f t="shared" si="10"/>
        <v>n.é.</v>
      </c>
      <c r="AR215" s="456"/>
      <c r="BC215" s="63"/>
    </row>
    <row r="216" spans="1:57" ht="20.100000000000001" customHeight="1" x14ac:dyDescent="0.2">
      <c r="A216" s="482" t="s">
        <v>681</v>
      </c>
      <c r="B216" s="487"/>
      <c r="C216" s="496" t="s">
        <v>149</v>
      </c>
      <c r="D216" s="497"/>
      <c r="E216" s="497"/>
      <c r="F216" s="497"/>
      <c r="G216" s="497"/>
      <c r="H216" s="497"/>
      <c r="I216" s="497"/>
      <c r="J216" s="497"/>
      <c r="K216" s="497"/>
      <c r="L216" s="497"/>
      <c r="M216" s="497"/>
      <c r="N216" s="497"/>
      <c r="O216" s="497"/>
      <c r="P216" s="497"/>
      <c r="Q216" s="497"/>
      <c r="R216" s="497"/>
      <c r="S216" s="497"/>
      <c r="T216" s="497"/>
      <c r="U216" s="497"/>
      <c r="V216" s="497"/>
      <c r="W216" s="497"/>
      <c r="X216" s="497"/>
      <c r="Y216" s="497"/>
      <c r="Z216" s="497"/>
      <c r="AA216" s="497"/>
      <c r="AB216" s="498"/>
      <c r="AC216" s="473" t="s">
        <v>125</v>
      </c>
      <c r="AD216" s="474"/>
      <c r="AE216" s="703">
        <v>3149606</v>
      </c>
      <c r="AF216" s="704"/>
      <c r="AG216" s="704"/>
      <c r="AH216" s="705"/>
      <c r="AI216" s="703">
        <v>3149606</v>
      </c>
      <c r="AJ216" s="704"/>
      <c r="AK216" s="704"/>
      <c r="AL216" s="705"/>
      <c r="AM216" s="760">
        <v>0</v>
      </c>
      <c r="AN216" s="761"/>
      <c r="AO216" s="761"/>
      <c r="AP216" s="762"/>
      <c r="AQ216" s="455">
        <f t="shared" si="10"/>
        <v>0</v>
      </c>
      <c r="AR216" s="456"/>
      <c r="BC216" s="63"/>
    </row>
    <row r="217" spans="1:57" ht="20.100000000000001" customHeight="1" x14ac:dyDescent="0.2">
      <c r="A217" s="482" t="s">
        <v>682</v>
      </c>
      <c r="B217" s="487"/>
      <c r="C217" s="496" t="s">
        <v>150</v>
      </c>
      <c r="D217" s="497"/>
      <c r="E217" s="497"/>
      <c r="F217" s="497"/>
      <c r="G217" s="497"/>
      <c r="H217" s="497"/>
      <c r="I217" s="497"/>
      <c r="J217" s="497"/>
      <c r="K217" s="497"/>
      <c r="L217" s="497"/>
      <c r="M217" s="497"/>
      <c r="N217" s="497"/>
      <c r="O217" s="497"/>
      <c r="P217" s="497"/>
      <c r="Q217" s="497"/>
      <c r="R217" s="497"/>
      <c r="S217" s="497"/>
      <c r="T217" s="497"/>
      <c r="U217" s="497"/>
      <c r="V217" s="497"/>
      <c r="W217" s="497"/>
      <c r="X217" s="497"/>
      <c r="Y217" s="497"/>
      <c r="Z217" s="497"/>
      <c r="AA217" s="497"/>
      <c r="AB217" s="498"/>
      <c r="AC217" s="473" t="s">
        <v>126</v>
      </c>
      <c r="AD217" s="474"/>
      <c r="AE217" s="703">
        <v>67887</v>
      </c>
      <c r="AF217" s="704"/>
      <c r="AG217" s="704"/>
      <c r="AH217" s="705"/>
      <c r="AI217" s="703">
        <v>67887</v>
      </c>
      <c r="AJ217" s="704"/>
      <c r="AK217" s="704"/>
      <c r="AL217" s="705"/>
      <c r="AM217" s="760">
        <v>0</v>
      </c>
      <c r="AN217" s="761"/>
      <c r="AO217" s="761"/>
      <c r="AP217" s="762"/>
      <c r="AQ217" s="455">
        <f t="shared" si="10"/>
        <v>0</v>
      </c>
      <c r="AR217" s="456"/>
    </row>
    <row r="218" spans="1:57" ht="20.100000000000001" customHeight="1" x14ac:dyDescent="0.2">
      <c r="A218" s="482" t="s">
        <v>683</v>
      </c>
      <c r="B218" s="487"/>
      <c r="C218" s="496" t="s">
        <v>151</v>
      </c>
      <c r="D218" s="497"/>
      <c r="E218" s="497"/>
      <c r="F218" s="497"/>
      <c r="G218" s="497"/>
      <c r="H218" s="497"/>
      <c r="I218" s="497"/>
      <c r="J218" s="497"/>
      <c r="K218" s="497"/>
      <c r="L218" s="497"/>
      <c r="M218" s="497"/>
      <c r="N218" s="497"/>
      <c r="O218" s="497"/>
      <c r="P218" s="497"/>
      <c r="Q218" s="497"/>
      <c r="R218" s="497"/>
      <c r="S218" s="497"/>
      <c r="T218" s="497"/>
      <c r="U218" s="497"/>
      <c r="V218" s="497"/>
      <c r="W218" s="497"/>
      <c r="X218" s="497"/>
      <c r="Y218" s="497"/>
      <c r="Z218" s="497"/>
      <c r="AA218" s="497"/>
      <c r="AB218" s="498"/>
      <c r="AC218" s="473" t="s">
        <v>127</v>
      </c>
      <c r="AD218" s="474"/>
      <c r="AE218" s="703">
        <v>0</v>
      </c>
      <c r="AF218" s="704"/>
      <c r="AG218" s="704"/>
      <c r="AH218" s="705"/>
      <c r="AI218" s="703">
        <v>369819</v>
      </c>
      <c r="AJ218" s="704"/>
      <c r="AK218" s="704"/>
      <c r="AL218" s="705"/>
      <c r="AM218" s="703">
        <v>369819</v>
      </c>
      <c r="AN218" s="704"/>
      <c r="AO218" s="704"/>
      <c r="AP218" s="705"/>
      <c r="AQ218" s="455">
        <f t="shared" si="10"/>
        <v>1</v>
      </c>
      <c r="AR218" s="456"/>
      <c r="BC218" s="63"/>
    </row>
    <row r="219" spans="1:57" ht="20.100000000000001" customHeight="1" x14ac:dyDescent="0.2">
      <c r="A219" s="482" t="s">
        <v>684</v>
      </c>
      <c r="B219" s="487"/>
      <c r="C219" s="382" t="s">
        <v>152</v>
      </c>
      <c r="D219" s="383"/>
      <c r="E219" s="383"/>
      <c r="F219" s="383"/>
      <c r="G219" s="383"/>
      <c r="H219" s="383"/>
      <c r="I219" s="383"/>
      <c r="J219" s="383"/>
      <c r="K219" s="383"/>
      <c r="L219" s="383"/>
      <c r="M219" s="383"/>
      <c r="N219" s="383"/>
      <c r="O219" s="383"/>
      <c r="P219" s="383"/>
      <c r="Q219" s="383"/>
      <c r="R219" s="383"/>
      <c r="S219" s="383"/>
      <c r="T219" s="383"/>
      <c r="U219" s="383"/>
      <c r="V219" s="383"/>
      <c r="W219" s="383"/>
      <c r="X219" s="383"/>
      <c r="Y219" s="383"/>
      <c r="Z219" s="383"/>
      <c r="AA219" s="383"/>
      <c r="AB219" s="384"/>
      <c r="AC219" s="460" t="s">
        <v>128</v>
      </c>
      <c r="AD219" s="461"/>
      <c r="AE219" s="763">
        <v>0</v>
      </c>
      <c r="AF219" s="764"/>
      <c r="AG219" s="764"/>
      <c r="AH219" s="765"/>
      <c r="AI219" s="763">
        <v>0</v>
      </c>
      <c r="AJ219" s="764"/>
      <c r="AK219" s="764"/>
      <c r="AL219" s="765"/>
      <c r="AM219" s="763">
        <v>0</v>
      </c>
      <c r="AN219" s="764"/>
      <c r="AO219" s="764"/>
      <c r="AP219" s="765"/>
      <c r="AQ219" s="455" t="str">
        <f t="shared" si="10"/>
        <v>n.é.</v>
      </c>
      <c r="AR219" s="456"/>
    </row>
    <row r="220" spans="1:57" ht="20.100000000000001" customHeight="1" x14ac:dyDescent="0.2">
      <c r="A220" s="482" t="s">
        <v>685</v>
      </c>
      <c r="B220" s="487"/>
      <c r="C220" s="382" t="s">
        <v>153</v>
      </c>
      <c r="D220" s="383"/>
      <c r="E220" s="383"/>
      <c r="F220" s="383"/>
      <c r="G220" s="383"/>
      <c r="H220" s="383"/>
      <c r="I220" s="383"/>
      <c r="J220" s="383"/>
      <c r="K220" s="383"/>
      <c r="L220" s="383"/>
      <c r="M220" s="383"/>
      <c r="N220" s="383"/>
      <c r="O220" s="383"/>
      <c r="P220" s="383"/>
      <c r="Q220" s="383"/>
      <c r="R220" s="383"/>
      <c r="S220" s="383"/>
      <c r="T220" s="383"/>
      <c r="U220" s="383"/>
      <c r="V220" s="383"/>
      <c r="W220" s="383"/>
      <c r="X220" s="383"/>
      <c r="Y220" s="383"/>
      <c r="Z220" s="383"/>
      <c r="AA220" s="383"/>
      <c r="AB220" s="384"/>
      <c r="AC220" s="460" t="s">
        <v>129</v>
      </c>
      <c r="AD220" s="461"/>
      <c r="AE220" s="763">
        <v>0</v>
      </c>
      <c r="AF220" s="764"/>
      <c r="AG220" s="764"/>
      <c r="AH220" s="765"/>
      <c r="AI220" s="763">
        <v>0</v>
      </c>
      <c r="AJ220" s="764"/>
      <c r="AK220" s="764"/>
      <c r="AL220" s="765"/>
      <c r="AM220" s="763">
        <v>0</v>
      </c>
      <c r="AN220" s="764"/>
      <c r="AO220" s="764"/>
      <c r="AP220" s="765"/>
      <c r="AQ220" s="455" t="str">
        <f t="shared" si="10"/>
        <v>n.é.</v>
      </c>
      <c r="AR220" s="456"/>
    </row>
    <row r="221" spans="1:57" ht="20.100000000000001" customHeight="1" x14ac:dyDescent="0.2">
      <c r="A221" s="482" t="s">
        <v>686</v>
      </c>
      <c r="B221" s="487"/>
      <c r="C221" s="382" t="s">
        <v>154</v>
      </c>
      <c r="D221" s="383"/>
      <c r="E221" s="383"/>
      <c r="F221" s="383"/>
      <c r="G221" s="383"/>
      <c r="H221" s="383"/>
      <c r="I221" s="383"/>
      <c r="J221" s="383"/>
      <c r="K221" s="383"/>
      <c r="L221" s="383"/>
      <c r="M221" s="383"/>
      <c r="N221" s="383"/>
      <c r="O221" s="383"/>
      <c r="P221" s="383"/>
      <c r="Q221" s="383"/>
      <c r="R221" s="383"/>
      <c r="S221" s="383"/>
      <c r="T221" s="383"/>
      <c r="U221" s="383"/>
      <c r="V221" s="383"/>
      <c r="W221" s="383"/>
      <c r="X221" s="383"/>
      <c r="Y221" s="383"/>
      <c r="Z221" s="383"/>
      <c r="AA221" s="383"/>
      <c r="AB221" s="384"/>
      <c r="AC221" s="473" t="s">
        <v>130</v>
      </c>
      <c r="AD221" s="474"/>
      <c r="AE221" s="703">
        <v>868724</v>
      </c>
      <c r="AF221" s="704"/>
      <c r="AG221" s="704"/>
      <c r="AH221" s="705"/>
      <c r="AI221" s="703">
        <v>968575</v>
      </c>
      <c r="AJ221" s="704"/>
      <c r="AK221" s="704"/>
      <c r="AL221" s="705"/>
      <c r="AM221" s="703">
        <v>99851</v>
      </c>
      <c r="AN221" s="704"/>
      <c r="AO221" s="704"/>
      <c r="AP221" s="705"/>
      <c r="AQ221" s="455">
        <f t="shared" si="10"/>
        <v>0.10309062282218723</v>
      </c>
      <c r="AR221" s="456"/>
    </row>
    <row r="222" spans="1:57" s="2" customFormat="1" ht="20.100000000000001" customHeight="1" x14ac:dyDescent="0.2">
      <c r="A222" s="483" t="s">
        <v>687</v>
      </c>
      <c r="B222" s="499"/>
      <c r="C222" s="396" t="s">
        <v>730</v>
      </c>
      <c r="D222" s="397"/>
      <c r="E222" s="397"/>
      <c r="F222" s="397"/>
      <c r="G222" s="397"/>
      <c r="H222" s="397"/>
      <c r="I222" s="397"/>
      <c r="J222" s="397"/>
      <c r="K222" s="397"/>
      <c r="L222" s="397"/>
      <c r="M222" s="397"/>
      <c r="N222" s="397"/>
      <c r="O222" s="397"/>
      <c r="P222" s="397"/>
      <c r="Q222" s="397"/>
      <c r="R222" s="397"/>
      <c r="S222" s="397"/>
      <c r="T222" s="397"/>
      <c r="U222" s="397"/>
      <c r="V222" s="397"/>
      <c r="W222" s="397"/>
      <c r="X222" s="397"/>
      <c r="Y222" s="397"/>
      <c r="Z222" s="397"/>
      <c r="AA222" s="397"/>
      <c r="AB222" s="398"/>
      <c r="AC222" s="766" t="s">
        <v>60</v>
      </c>
      <c r="AD222" s="767"/>
      <c r="AE222" s="361">
        <f>SUM(AE215:AH221)</f>
        <v>4086217</v>
      </c>
      <c r="AF222" s="362"/>
      <c r="AG222" s="362"/>
      <c r="AH222" s="363"/>
      <c r="AI222" s="361">
        <f>SUM(AI215:AL221)</f>
        <v>4555887</v>
      </c>
      <c r="AJ222" s="362"/>
      <c r="AK222" s="362"/>
      <c r="AL222" s="363"/>
      <c r="AM222" s="361">
        <f>SUM(AM215:AP221)</f>
        <v>469670</v>
      </c>
      <c r="AN222" s="362"/>
      <c r="AO222" s="362"/>
      <c r="AP222" s="363"/>
      <c r="AQ222" s="372">
        <f t="shared" si="10"/>
        <v>0.10309079219919194</v>
      </c>
      <c r="AR222" s="373"/>
      <c r="BC222" s="174"/>
    </row>
    <row r="223" spans="1:57" ht="20.100000000000001" customHeight="1" x14ac:dyDescent="0.2">
      <c r="A223" s="482" t="s">
        <v>688</v>
      </c>
      <c r="B223" s="487"/>
      <c r="C223" s="341" t="s">
        <v>167</v>
      </c>
      <c r="D223" s="342"/>
      <c r="E223" s="342"/>
      <c r="F223" s="342"/>
      <c r="G223" s="342"/>
      <c r="H223" s="342"/>
      <c r="I223" s="342"/>
      <c r="J223" s="342"/>
      <c r="K223" s="342"/>
      <c r="L223" s="342"/>
      <c r="M223" s="342"/>
      <c r="N223" s="342"/>
      <c r="O223" s="342"/>
      <c r="P223" s="342"/>
      <c r="Q223" s="342"/>
      <c r="R223" s="342"/>
      <c r="S223" s="342"/>
      <c r="T223" s="342"/>
      <c r="U223" s="342"/>
      <c r="V223" s="342"/>
      <c r="W223" s="342"/>
      <c r="X223" s="342"/>
      <c r="Y223" s="342"/>
      <c r="Z223" s="342"/>
      <c r="AA223" s="342"/>
      <c r="AB223" s="343"/>
      <c r="AC223" s="473" t="s">
        <v>155</v>
      </c>
      <c r="AD223" s="474"/>
      <c r="AE223" s="703">
        <v>0</v>
      </c>
      <c r="AF223" s="704"/>
      <c r="AG223" s="704"/>
      <c r="AH223" s="705"/>
      <c r="AI223" s="703">
        <v>1537585</v>
      </c>
      <c r="AJ223" s="704"/>
      <c r="AK223" s="704"/>
      <c r="AL223" s="705"/>
      <c r="AM223" s="703">
        <v>1537585</v>
      </c>
      <c r="AN223" s="704"/>
      <c r="AO223" s="704"/>
      <c r="AP223" s="705"/>
      <c r="AQ223" s="455">
        <f t="shared" si="10"/>
        <v>1</v>
      </c>
      <c r="AR223" s="456"/>
      <c r="BC223" s="63"/>
    </row>
    <row r="224" spans="1:57" ht="20.100000000000001" customHeight="1" x14ac:dyDescent="0.2">
      <c r="A224" s="482" t="s">
        <v>689</v>
      </c>
      <c r="B224" s="487"/>
      <c r="C224" s="341" t="s">
        <v>168</v>
      </c>
      <c r="D224" s="342"/>
      <c r="E224" s="342"/>
      <c r="F224" s="342"/>
      <c r="G224" s="342"/>
      <c r="H224" s="342"/>
      <c r="I224" s="342"/>
      <c r="J224" s="342"/>
      <c r="K224" s="342"/>
      <c r="L224" s="342"/>
      <c r="M224" s="342"/>
      <c r="N224" s="342"/>
      <c r="O224" s="342"/>
      <c r="P224" s="342"/>
      <c r="Q224" s="342"/>
      <c r="R224" s="342"/>
      <c r="S224" s="342"/>
      <c r="T224" s="342"/>
      <c r="U224" s="342"/>
      <c r="V224" s="342"/>
      <c r="W224" s="342"/>
      <c r="X224" s="342"/>
      <c r="Y224" s="342"/>
      <c r="Z224" s="342"/>
      <c r="AA224" s="342"/>
      <c r="AB224" s="343"/>
      <c r="AC224" s="473" t="s">
        <v>156</v>
      </c>
      <c r="AD224" s="474"/>
      <c r="AE224" s="763">
        <v>0</v>
      </c>
      <c r="AF224" s="764"/>
      <c r="AG224" s="764"/>
      <c r="AH224" s="765"/>
      <c r="AI224" s="736">
        <v>0</v>
      </c>
      <c r="AJ224" s="737"/>
      <c r="AK224" s="737"/>
      <c r="AL224" s="738"/>
      <c r="AM224" s="763">
        <v>0</v>
      </c>
      <c r="AN224" s="764"/>
      <c r="AO224" s="764"/>
      <c r="AP224" s="765"/>
      <c r="AQ224" s="455" t="str">
        <f t="shared" si="10"/>
        <v>n.é.</v>
      </c>
      <c r="AR224" s="456"/>
    </row>
    <row r="225" spans="1:55" ht="20.100000000000001" customHeight="1" x14ac:dyDescent="0.2">
      <c r="A225" s="482" t="s">
        <v>690</v>
      </c>
      <c r="B225" s="487"/>
      <c r="C225" s="341" t="s">
        <v>169</v>
      </c>
      <c r="D225" s="342"/>
      <c r="E225" s="342"/>
      <c r="F225" s="342"/>
      <c r="G225" s="342"/>
      <c r="H225" s="342"/>
      <c r="I225" s="342"/>
      <c r="J225" s="342"/>
      <c r="K225" s="342"/>
      <c r="L225" s="342"/>
      <c r="M225" s="342"/>
      <c r="N225" s="342"/>
      <c r="O225" s="342"/>
      <c r="P225" s="342"/>
      <c r="Q225" s="342"/>
      <c r="R225" s="342"/>
      <c r="S225" s="342"/>
      <c r="T225" s="342"/>
      <c r="U225" s="342"/>
      <c r="V225" s="342"/>
      <c r="W225" s="342"/>
      <c r="X225" s="342"/>
      <c r="Y225" s="342"/>
      <c r="Z225" s="342"/>
      <c r="AA225" s="342"/>
      <c r="AB225" s="343"/>
      <c r="AC225" s="460" t="s">
        <v>157</v>
      </c>
      <c r="AD225" s="461"/>
      <c r="AE225" s="736">
        <v>0</v>
      </c>
      <c r="AF225" s="737"/>
      <c r="AG225" s="737"/>
      <c r="AH225" s="738"/>
      <c r="AI225" s="736">
        <v>0</v>
      </c>
      <c r="AJ225" s="737"/>
      <c r="AK225" s="737"/>
      <c r="AL225" s="738"/>
      <c r="AM225" s="763">
        <v>0</v>
      </c>
      <c r="AN225" s="764"/>
      <c r="AO225" s="764"/>
      <c r="AP225" s="765"/>
      <c r="AQ225" s="455" t="str">
        <f t="shared" si="10"/>
        <v>n.é.</v>
      </c>
      <c r="AR225" s="456"/>
    </row>
    <row r="226" spans="1:55" ht="20.100000000000001" customHeight="1" x14ac:dyDescent="0.2">
      <c r="A226" s="482" t="s">
        <v>691</v>
      </c>
      <c r="B226" s="487"/>
      <c r="C226" s="341" t="s">
        <v>170</v>
      </c>
      <c r="D226" s="342"/>
      <c r="E226" s="342"/>
      <c r="F226" s="342"/>
      <c r="G226" s="342"/>
      <c r="H226" s="342"/>
      <c r="I226" s="342"/>
      <c r="J226" s="342"/>
      <c r="K226" s="342"/>
      <c r="L226" s="342"/>
      <c r="M226" s="342"/>
      <c r="N226" s="342"/>
      <c r="O226" s="342"/>
      <c r="P226" s="342"/>
      <c r="Q226" s="342"/>
      <c r="R226" s="342"/>
      <c r="S226" s="342"/>
      <c r="T226" s="342"/>
      <c r="U226" s="342"/>
      <c r="V226" s="342"/>
      <c r="W226" s="342"/>
      <c r="X226" s="342"/>
      <c r="Y226" s="342"/>
      <c r="Z226" s="342"/>
      <c r="AA226" s="342"/>
      <c r="AB226" s="343"/>
      <c r="AC226" s="473" t="s">
        <v>158</v>
      </c>
      <c r="AD226" s="474"/>
      <c r="AE226" s="703">
        <v>0</v>
      </c>
      <c r="AF226" s="704"/>
      <c r="AG226" s="704"/>
      <c r="AH226" s="705"/>
      <c r="AI226" s="703">
        <v>388148</v>
      </c>
      <c r="AJ226" s="704"/>
      <c r="AK226" s="704"/>
      <c r="AL226" s="705"/>
      <c r="AM226" s="703">
        <v>388148</v>
      </c>
      <c r="AN226" s="704"/>
      <c r="AO226" s="704"/>
      <c r="AP226" s="705"/>
      <c r="AQ226" s="455">
        <f t="shared" si="10"/>
        <v>1</v>
      </c>
      <c r="AR226" s="456"/>
    </row>
    <row r="227" spans="1:55" s="2" customFormat="1" ht="20.100000000000001" customHeight="1" x14ac:dyDescent="0.2">
      <c r="A227" s="483" t="s">
        <v>692</v>
      </c>
      <c r="B227" s="499"/>
      <c r="C227" s="349" t="s">
        <v>731</v>
      </c>
      <c r="D227" s="350"/>
      <c r="E227" s="350"/>
      <c r="F227" s="350"/>
      <c r="G227" s="350"/>
      <c r="H227" s="350"/>
      <c r="I227" s="350"/>
      <c r="J227" s="350"/>
      <c r="K227" s="350"/>
      <c r="L227" s="350"/>
      <c r="M227" s="350"/>
      <c r="N227" s="350"/>
      <c r="O227" s="350"/>
      <c r="P227" s="350"/>
      <c r="Q227" s="350"/>
      <c r="R227" s="350"/>
      <c r="S227" s="350"/>
      <c r="T227" s="350"/>
      <c r="U227" s="350"/>
      <c r="V227" s="350"/>
      <c r="W227" s="350"/>
      <c r="X227" s="350"/>
      <c r="Y227" s="350"/>
      <c r="Z227" s="350"/>
      <c r="AA227" s="350"/>
      <c r="AB227" s="351"/>
      <c r="AC227" s="766" t="s">
        <v>61</v>
      </c>
      <c r="AD227" s="767"/>
      <c r="AE227" s="361">
        <f>SUM(AE223:AH226)</f>
        <v>0</v>
      </c>
      <c r="AF227" s="362"/>
      <c r="AG227" s="362"/>
      <c r="AH227" s="363"/>
      <c r="AI227" s="361">
        <f>SUM(AI223:AL226)</f>
        <v>1925733</v>
      </c>
      <c r="AJ227" s="362"/>
      <c r="AK227" s="362"/>
      <c r="AL227" s="363"/>
      <c r="AM227" s="361">
        <f>SUM(AM223:AP226)</f>
        <v>1925733</v>
      </c>
      <c r="AN227" s="362"/>
      <c r="AO227" s="362"/>
      <c r="AP227" s="363"/>
      <c r="AQ227" s="372">
        <f t="shared" si="10"/>
        <v>1</v>
      </c>
      <c r="AR227" s="373"/>
      <c r="BC227" s="174"/>
    </row>
    <row r="228" spans="1:55" ht="24.75" customHeight="1" x14ac:dyDescent="0.2">
      <c r="A228" s="482" t="s">
        <v>693</v>
      </c>
      <c r="B228" s="487"/>
      <c r="C228" s="341" t="s">
        <v>415</v>
      </c>
      <c r="D228" s="342"/>
      <c r="E228" s="342"/>
      <c r="F228" s="342"/>
      <c r="G228" s="342"/>
      <c r="H228" s="342"/>
      <c r="I228" s="342"/>
      <c r="J228" s="342"/>
      <c r="K228" s="342"/>
      <c r="L228" s="342"/>
      <c r="M228" s="342"/>
      <c r="N228" s="342"/>
      <c r="O228" s="342"/>
      <c r="P228" s="342"/>
      <c r="Q228" s="342"/>
      <c r="R228" s="342"/>
      <c r="S228" s="342"/>
      <c r="T228" s="342"/>
      <c r="U228" s="342"/>
      <c r="V228" s="342"/>
      <c r="W228" s="342"/>
      <c r="X228" s="342"/>
      <c r="Y228" s="342"/>
      <c r="Z228" s="342"/>
      <c r="AA228" s="342"/>
      <c r="AB228" s="343"/>
      <c r="AC228" s="460" t="s">
        <v>159</v>
      </c>
      <c r="AD228" s="461"/>
      <c r="AE228" s="763">
        <v>0</v>
      </c>
      <c r="AF228" s="764"/>
      <c r="AG228" s="764"/>
      <c r="AH228" s="765"/>
      <c r="AI228" s="763">
        <v>0</v>
      </c>
      <c r="AJ228" s="764"/>
      <c r="AK228" s="764"/>
      <c r="AL228" s="765"/>
      <c r="AM228" s="763">
        <v>0</v>
      </c>
      <c r="AN228" s="764"/>
      <c r="AO228" s="764"/>
      <c r="AP228" s="765"/>
      <c r="AQ228" s="455" t="str">
        <f t="shared" si="10"/>
        <v>n.é.</v>
      </c>
      <c r="AR228" s="456"/>
    </row>
    <row r="229" spans="1:55" ht="28.5" customHeight="1" x14ac:dyDescent="0.2">
      <c r="A229" s="482" t="s">
        <v>694</v>
      </c>
      <c r="B229" s="487"/>
      <c r="C229" s="341" t="s">
        <v>416</v>
      </c>
      <c r="D229" s="342"/>
      <c r="E229" s="342"/>
      <c r="F229" s="342"/>
      <c r="G229" s="342"/>
      <c r="H229" s="342"/>
      <c r="I229" s="342"/>
      <c r="J229" s="342"/>
      <c r="K229" s="342"/>
      <c r="L229" s="342"/>
      <c r="M229" s="342"/>
      <c r="N229" s="342"/>
      <c r="O229" s="342"/>
      <c r="P229" s="342"/>
      <c r="Q229" s="342"/>
      <c r="R229" s="342"/>
      <c r="S229" s="342"/>
      <c r="T229" s="342"/>
      <c r="U229" s="342"/>
      <c r="V229" s="342"/>
      <c r="W229" s="342"/>
      <c r="X229" s="342"/>
      <c r="Y229" s="342"/>
      <c r="Z229" s="342"/>
      <c r="AA229" s="342"/>
      <c r="AB229" s="343"/>
      <c r="AC229" s="460" t="s">
        <v>160</v>
      </c>
      <c r="AD229" s="461"/>
      <c r="AE229" s="763">
        <v>0</v>
      </c>
      <c r="AF229" s="764"/>
      <c r="AG229" s="764"/>
      <c r="AH229" s="765"/>
      <c r="AI229" s="763">
        <v>0</v>
      </c>
      <c r="AJ229" s="764"/>
      <c r="AK229" s="764"/>
      <c r="AL229" s="765"/>
      <c r="AM229" s="763">
        <v>0</v>
      </c>
      <c r="AN229" s="764"/>
      <c r="AO229" s="764"/>
      <c r="AP229" s="765"/>
      <c r="AQ229" s="455" t="str">
        <f t="shared" si="10"/>
        <v>n.é.</v>
      </c>
      <c r="AR229" s="456"/>
    </row>
    <row r="230" spans="1:55" ht="24.75" customHeight="1" x14ac:dyDescent="0.2">
      <c r="A230" s="482" t="s">
        <v>695</v>
      </c>
      <c r="B230" s="487"/>
      <c r="C230" s="341" t="s">
        <v>417</v>
      </c>
      <c r="D230" s="342"/>
      <c r="E230" s="342"/>
      <c r="F230" s="342"/>
      <c r="G230" s="342"/>
      <c r="H230" s="342"/>
      <c r="I230" s="342"/>
      <c r="J230" s="342"/>
      <c r="K230" s="342"/>
      <c r="L230" s="342"/>
      <c r="M230" s="342"/>
      <c r="N230" s="342"/>
      <c r="O230" s="342"/>
      <c r="P230" s="342"/>
      <c r="Q230" s="342"/>
      <c r="R230" s="342"/>
      <c r="S230" s="342"/>
      <c r="T230" s="342"/>
      <c r="U230" s="342"/>
      <c r="V230" s="342"/>
      <c r="W230" s="342"/>
      <c r="X230" s="342"/>
      <c r="Y230" s="342"/>
      <c r="Z230" s="342"/>
      <c r="AA230" s="342"/>
      <c r="AB230" s="343"/>
      <c r="AC230" s="460" t="s">
        <v>161</v>
      </c>
      <c r="AD230" s="461"/>
      <c r="AE230" s="763">
        <v>0</v>
      </c>
      <c r="AF230" s="764"/>
      <c r="AG230" s="764"/>
      <c r="AH230" s="765"/>
      <c r="AI230" s="763">
        <v>0</v>
      </c>
      <c r="AJ230" s="764"/>
      <c r="AK230" s="764"/>
      <c r="AL230" s="765"/>
      <c r="AM230" s="763">
        <v>0</v>
      </c>
      <c r="AN230" s="764"/>
      <c r="AO230" s="764"/>
      <c r="AP230" s="765"/>
      <c r="AQ230" s="455" t="str">
        <f t="shared" si="10"/>
        <v>n.é.</v>
      </c>
      <c r="AR230" s="456"/>
    </row>
    <row r="231" spans="1:55" ht="26.25" customHeight="1" x14ac:dyDescent="0.2">
      <c r="A231" s="482" t="s">
        <v>696</v>
      </c>
      <c r="B231" s="487"/>
      <c r="C231" s="341" t="s">
        <v>171</v>
      </c>
      <c r="D231" s="342"/>
      <c r="E231" s="342"/>
      <c r="F231" s="342"/>
      <c r="G231" s="342"/>
      <c r="H231" s="342"/>
      <c r="I231" s="342"/>
      <c r="J231" s="342"/>
      <c r="K231" s="342"/>
      <c r="L231" s="342"/>
      <c r="M231" s="342"/>
      <c r="N231" s="342"/>
      <c r="O231" s="342"/>
      <c r="P231" s="342"/>
      <c r="Q231" s="342"/>
      <c r="R231" s="342"/>
      <c r="S231" s="342"/>
      <c r="T231" s="342"/>
      <c r="U231" s="342"/>
      <c r="V231" s="342"/>
      <c r="W231" s="342"/>
      <c r="X231" s="342"/>
      <c r="Y231" s="342"/>
      <c r="Z231" s="342"/>
      <c r="AA231" s="342"/>
      <c r="AB231" s="343"/>
      <c r="AC231" s="460" t="s">
        <v>162</v>
      </c>
      <c r="AD231" s="461"/>
      <c r="AE231" s="763">
        <v>0</v>
      </c>
      <c r="AF231" s="764"/>
      <c r="AG231" s="764"/>
      <c r="AH231" s="765"/>
      <c r="AI231" s="763">
        <v>0</v>
      </c>
      <c r="AJ231" s="764"/>
      <c r="AK231" s="764"/>
      <c r="AL231" s="765"/>
      <c r="AM231" s="763">
        <v>0</v>
      </c>
      <c r="AN231" s="764"/>
      <c r="AO231" s="764"/>
      <c r="AP231" s="765"/>
      <c r="AQ231" s="455" t="str">
        <f t="shared" si="10"/>
        <v>n.é.</v>
      </c>
      <c r="AR231" s="456"/>
    </row>
    <row r="232" spans="1:55" ht="27" customHeight="1" x14ac:dyDescent="0.2">
      <c r="A232" s="482" t="s">
        <v>697</v>
      </c>
      <c r="B232" s="487"/>
      <c r="C232" s="341" t="s">
        <v>418</v>
      </c>
      <c r="D232" s="342"/>
      <c r="E232" s="342"/>
      <c r="F232" s="342"/>
      <c r="G232" s="342"/>
      <c r="H232" s="342"/>
      <c r="I232" s="342"/>
      <c r="J232" s="342"/>
      <c r="K232" s="342"/>
      <c r="L232" s="342"/>
      <c r="M232" s="342"/>
      <c r="N232" s="342"/>
      <c r="O232" s="342"/>
      <c r="P232" s="342"/>
      <c r="Q232" s="342"/>
      <c r="R232" s="342"/>
      <c r="S232" s="342"/>
      <c r="T232" s="342"/>
      <c r="U232" s="342"/>
      <c r="V232" s="342"/>
      <c r="W232" s="342"/>
      <c r="X232" s="342"/>
      <c r="Y232" s="342"/>
      <c r="Z232" s="342"/>
      <c r="AA232" s="342"/>
      <c r="AB232" s="343"/>
      <c r="AC232" s="460" t="s">
        <v>163</v>
      </c>
      <c r="AD232" s="461"/>
      <c r="AE232" s="763">
        <v>0</v>
      </c>
      <c r="AF232" s="764"/>
      <c r="AG232" s="764"/>
      <c r="AH232" s="765"/>
      <c r="AI232" s="763">
        <v>0</v>
      </c>
      <c r="AJ232" s="764"/>
      <c r="AK232" s="764"/>
      <c r="AL232" s="765"/>
      <c r="AM232" s="763">
        <v>0</v>
      </c>
      <c r="AN232" s="764"/>
      <c r="AO232" s="764"/>
      <c r="AP232" s="765"/>
      <c r="AQ232" s="455" t="str">
        <f t="shared" si="10"/>
        <v>n.é.</v>
      </c>
      <c r="AR232" s="456"/>
    </row>
    <row r="233" spans="1:55" ht="26.25" customHeight="1" x14ac:dyDescent="0.2">
      <c r="A233" s="482" t="s">
        <v>698</v>
      </c>
      <c r="B233" s="487"/>
      <c r="C233" s="341" t="s">
        <v>419</v>
      </c>
      <c r="D233" s="342"/>
      <c r="E233" s="342"/>
      <c r="F233" s="342"/>
      <c r="G233" s="342"/>
      <c r="H233" s="342"/>
      <c r="I233" s="342"/>
      <c r="J233" s="342"/>
      <c r="K233" s="342"/>
      <c r="L233" s="342"/>
      <c r="M233" s="342"/>
      <c r="N233" s="342"/>
      <c r="O233" s="342"/>
      <c r="P233" s="342"/>
      <c r="Q233" s="342"/>
      <c r="R233" s="342"/>
      <c r="S233" s="342"/>
      <c r="T233" s="342"/>
      <c r="U233" s="342"/>
      <c r="V233" s="342"/>
      <c r="W233" s="342"/>
      <c r="X233" s="342"/>
      <c r="Y233" s="342"/>
      <c r="Z233" s="342"/>
      <c r="AA233" s="342"/>
      <c r="AB233" s="343"/>
      <c r="AC233" s="460" t="s">
        <v>164</v>
      </c>
      <c r="AD233" s="461"/>
      <c r="AE233" s="763">
        <v>0</v>
      </c>
      <c r="AF233" s="764"/>
      <c r="AG233" s="764"/>
      <c r="AH233" s="765"/>
      <c r="AI233" s="763">
        <v>0</v>
      </c>
      <c r="AJ233" s="764"/>
      <c r="AK233" s="764"/>
      <c r="AL233" s="765"/>
      <c r="AM233" s="763">
        <v>0</v>
      </c>
      <c r="AN233" s="764"/>
      <c r="AO233" s="764"/>
      <c r="AP233" s="765"/>
      <c r="AQ233" s="455" t="str">
        <f t="shared" si="10"/>
        <v>n.é.</v>
      </c>
      <c r="AR233" s="456"/>
    </row>
    <row r="234" spans="1:55" ht="20.100000000000001" customHeight="1" x14ac:dyDescent="0.2">
      <c r="A234" s="482" t="s">
        <v>699</v>
      </c>
      <c r="B234" s="487"/>
      <c r="C234" s="341" t="s">
        <v>172</v>
      </c>
      <c r="D234" s="342"/>
      <c r="E234" s="342"/>
      <c r="F234" s="342"/>
      <c r="G234" s="342"/>
      <c r="H234" s="342"/>
      <c r="I234" s="342"/>
      <c r="J234" s="342"/>
      <c r="K234" s="342"/>
      <c r="L234" s="342"/>
      <c r="M234" s="342"/>
      <c r="N234" s="342"/>
      <c r="O234" s="342"/>
      <c r="P234" s="342"/>
      <c r="Q234" s="342"/>
      <c r="R234" s="342"/>
      <c r="S234" s="342"/>
      <c r="T234" s="342"/>
      <c r="U234" s="342"/>
      <c r="V234" s="342"/>
      <c r="W234" s="342"/>
      <c r="X234" s="342"/>
      <c r="Y234" s="342"/>
      <c r="Z234" s="342"/>
      <c r="AA234" s="342"/>
      <c r="AB234" s="343"/>
      <c r="AC234" s="460" t="s">
        <v>165</v>
      </c>
      <c r="AD234" s="461"/>
      <c r="AE234" s="763">
        <v>0</v>
      </c>
      <c r="AF234" s="764"/>
      <c r="AG234" s="764"/>
      <c r="AH234" s="765"/>
      <c r="AI234" s="763">
        <v>0</v>
      </c>
      <c r="AJ234" s="764"/>
      <c r="AK234" s="764"/>
      <c r="AL234" s="765"/>
      <c r="AM234" s="763">
        <v>0</v>
      </c>
      <c r="AN234" s="764"/>
      <c r="AO234" s="764"/>
      <c r="AP234" s="765"/>
      <c r="AQ234" s="455" t="str">
        <f t="shared" si="10"/>
        <v>n.é.</v>
      </c>
      <c r="AR234" s="456"/>
    </row>
    <row r="235" spans="1:55" ht="20.100000000000001" customHeight="1" x14ac:dyDescent="0.2">
      <c r="A235" s="482" t="s">
        <v>700</v>
      </c>
      <c r="B235" s="487"/>
      <c r="C235" s="341" t="s">
        <v>641</v>
      </c>
      <c r="D235" s="342"/>
      <c r="E235" s="342"/>
      <c r="F235" s="342"/>
      <c r="G235" s="342"/>
      <c r="H235" s="342"/>
      <c r="I235" s="342"/>
      <c r="J235" s="342"/>
      <c r="K235" s="342"/>
      <c r="L235" s="342"/>
      <c r="M235" s="342"/>
      <c r="N235" s="342"/>
      <c r="O235" s="342"/>
      <c r="P235" s="342"/>
      <c r="Q235" s="342"/>
      <c r="R235" s="342"/>
      <c r="S235" s="342"/>
      <c r="T235" s="342"/>
      <c r="U235" s="342"/>
      <c r="V235" s="342"/>
      <c r="W235" s="342"/>
      <c r="X235" s="342"/>
      <c r="Y235" s="342"/>
      <c r="Z235" s="342"/>
      <c r="AA235" s="342"/>
      <c r="AB235" s="343"/>
      <c r="AC235" s="460" t="s">
        <v>166</v>
      </c>
      <c r="AD235" s="461"/>
      <c r="AE235" s="763">
        <v>0</v>
      </c>
      <c r="AF235" s="764"/>
      <c r="AG235" s="764"/>
      <c r="AH235" s="765"/>
      <c r="AI235" s="763">
        <v>0</v>
      </c>
      <c r="AJ235" s="764"/>
      <c r="AK235" s="764"/>
      <c r="AL235" s="765"/>
      <c r="AM235" s="763">
        <v>0</v>
      </c>
      <c r="AN235" s="764"/>
      <c r="AO235" s="764"/>
      <c r="AP235" s="765"/>
      <c r="AQ235" s="455" t="str">
        <f t="shared" si="10"/>
        <v>n.é.</v>
      </c>
      <c r="AR235" s="456"/>
    </row>
    <row r="236" spans="1:55" ht="20.100000000000001" customHeight="1" x14ac:dyDescent="0.2">
      <c r="A236" s="482" t="s">
        <v>701</v>
      </c>
      <c r="B236" s="487"/>
      <c r="C236" s="341" t="s">
        <v>173</v>
      </c>
      <c r="D236" s="342"/>
      <c r="E236" s="342"/>
      <c r="F236" s="342"/>
      <c r="G236" s="342"/>
      <c r="H236" s="342"/>
      <c r="I236" s="342"/>
      <c r="J236" s="342"/>
      <c r="K236" s="342"/>
      <c r="L236" s="342"/>
      <c r="M236" s="342"/>
      <c r="N236" s="342"/>
      <c r="O236" s="342"/>
      <c r="P236" s="342"/>
      <c r="Q236" s="342"/>
      <c r="R236" s="342"/>
      <c r="S236" s="342"/>
      <c r="T236" s="342"/>
      <c r="U236" s="342"/>
      <c r="V236" s="342"/>
      <c r="W236" s="342"/>
      <c r="X236" s="342"/>
      <c r="Y236" s="342"/>
      <c r="Z236" s="342"/>
      <c r="AA236" s="342"/>
      <c r="AB236" s="343"/>
      <c r="AC236" s="460" t="s">
        <v>642</v>
      </c>
      <c r="AD236" s="461"/>
      <c r="AE236" s="763">
        <v>0</v>
      </c>
      <c r="AF236" s="764"/>
      <c r="AG236" s="764"/>
      <c r="AH236" s="765"/>
      <c r="AI236" s="763">
        <v>1177862</v>
      </c>
      <c r="AJ236" s="764"/>
      <c r="AK236" s="764"/>
      <c r="AL236" s="765"/>
      <c r="AM236" s="763">
        <v>1177862</v>
      </c>
      <c r="AN236" s="764"/>
      <c r="AO236" s="764"/>
      <c r="AP236" s="765"/>
      <c r="AQ236" s="455">
        <f t="shared" si="10"/>
        <v>1</v>
      </c>
      <c r="AR236" s="456"/>
    </row>
    <row r="237" spans="1:55" ht="20.100000000000001" customHeight="1" x14ac:dyDescent="0.2">
      <c r="A237" s="483" t="s">
        <v>702</v>
      </c>
      <c r="B237" s="499"/>
      <c r="C237" s="349" t="s">
        <v>732</v>
      </c>
      <c r="D237" s="350"/>
      <c r="E237" s="350"/>
      <c r="F237" s="350"/>
      <c r="G237" s="350"/>
      <c r="H237" s="350"/>
      <c r="I237" s="350"/>
      <c r="J237" s="350"/>
      <c r="K237" s="350"/>
      <c r="L237" s="350"/>
      <c r="M237" s="350"/>
      <c r="N237" s="350"/>
      <c r="O237" s="350"/>
      <c r="P237" s="350"/>
      <c r="Q237" s="350"/>
      <c r="R237" s="350"/>
      <c r="S237" s="350"/>
      <c r="T237" s="350"/>
      <c r="U237" s="350"/>
      <c r="V237" s="350"/>
      <c r="W237" s="350"/>
      <c r="X237" s="350"/>
      <c r="Y237" s="350"/>
      <c r="Z237" s="350"/>
      <c r="AA237" s="350"/>
      <c r="AB237" s="351"/>
      <c r="AC237" s="766" t="s">
        <v>62</v>
      </c>
      <c r="AD237" s="767"/>
      <c r="AE237" s="745">
        <f>SUM(AE228:AH236)</f>
        <v>0</v>
      </c>
      <c r="AF237" s="746"/>
      <c r="AG237" s="746"/>
      <c r="AH237" s="747"/>
      <c r="AI237" s="745">
        <f>SUM(AI236)</f>
        <v>1177862</v>
      </c>
      <c r="AJ237" s="746"/>
      <c r="AK237" s="746"/>
      <c r="AL237" s="747"/>
      <c r="AM237" s="745">
        <f>SUM(AM236)</f>
        <v>1177862</v>
      </c>
      <c r="AN237" s="746"/>
      <c r="AO237" s="746"/>
      <c r="AP237" s="747"/>
      <c r="AQ237" s="372">
        <f t="shared" si="10"/>
        <v>1</v>
      </c>
      <c r="AR237" s="373"/>
    </row>
    <row r="238" spans="1:55" s="2" customFormat="1" ht="20.100000000000001" customHeight="1" x14ac:dyDescent="0.2">
      <c r="A238" s="770" t="s">
        <v>703</v>
      </c>
      <c r="B238" s="771"/>
      <c r="C238" s="653" t="s">
        <v>733</v>
      </c>
      <c r="D238" s="654"/>
      <c r="E238" s="654"/>
      <c r="F238" s="654"/>
      <c r="G238" s="654"/>
      <c r="H238" s="654"/>
      <c r="I238" s="654"/>
      <c r="J238" s="654"/>
      <c r="K238" s="654"/>
      <c r="L238" s="654"/>
      <c r="M238" s="654"/>
      <c r="N238" s="654"/>
      <c r="O238" s="654"/>
      <c r="P238" s="654"/>
      <c r="Q238" s="654"/>
      <c r="R238" s="654"/>
      <c r="S238" s="654"/>
      <c r="T238" s="654"/>
      <c r="U238" s="654"/>
      <c r="V238" s="654"/>
      <c r="W238" s="654"/>
      <c r="X238" s="654"/>
      <c r="Y238" s="654"/>
      <c r="Z238" s="654"/>
      <c r="AA238" s="654"/>
      <c r="AB238" s="655"/>
      <c r="AC238" s="772" t="s">
        <v>174</v>
      </c>
      <c r="AD238" s="773"/>
      <c r="AE238" s="361">
        <f>AE155+AE156+AE185+AE196+AE214+AE222+AE227+AE237</f>
        <v>119783203</v>
      </c>
      <c r="AF238" s="362"/>
      <c r="AG238" s="362"/>
      <c r="AH238" s="363"/>
      <c r="AI238" s="361">
        <f>SUM(AI155,AI156,AI185,AI196,AI214,AI222,AI227,AI237)</f>
        <v>135174383</v>
      </c>
      <c r="AJ238" s="362"/>
      <c r="AK238" s="362"/>
      <c r="AL238" s="363"/>
      <c r="AM238" s="361">
        <f>SUM(AM155,AM156,AM185,AM196,AM214,AM222,AM227,AM237)</f>
        <v>76810037</v>
      </c>
      <c r="AN238" s="362"/>
      <c r="AO238" s="362"/>
      <c r="AP238" s="363"/>
      <c r="AQ238" s="380">
        <f t="shared" si="10"/>
        <v>0.56822924059509117</v>
      </c>
      <c r="AR238" s="381"/>
      <c r="AU238" s="174"/>
    </row>
    <row r="239" spans="1:55" ht="27" customHeight="1" x14ac:dyDescent="0.2">
      <c r="A239" s="482" t="s">
        <v>704</v>
      </c>
      <c r="B239" s="487"/>
      <c r="C239" s="341" t="s">
        <v>643</v>
      </c>
      <c r="D239" s="342"/>
      <c r="E239" s="342"/>
      <c r="F239" s="342"/>
      <c r="G239" s="342"/>
      <c r="H239" s="342"/>
      <c r="I239" s="342"/>
      <c r="J239" s="342"/>
      <c r="K239" s="342"/>
      <c r="L239" s="342"/>
      <c r="M239" s="342"/>
      <c r="N239" s="342"/>
      <c r="O239" s="342"/>
      <c r="P239" s="342"/>
      <c r="Q239" s="342"/>
      <c r="R239" s="342"/>
      <c r="S239" s="342"/>
      <c r="T239" s="342"/>
      <c r="U239" s="342"/>
      <c r="V239" s="342"/>
      <c r="W239" s="342"/>
      <c r="X239" s="342"/>
      <c r="Y239" s="342"/>
      <c r="Z239" s="342"/>
      <c r="AA239" s="342"/>
      <c r="AB239" s="343"/>
      <c r="AC239" s="385" t="s">
        <v>380</v>
      </c>
      <c r="AD239" s="386"/>
      <c r="AE239" s="769">
        <v>0</v>
      </c>
      <c r="AF239" s="769"/>
      <c r="AG239" s="769"/>
      <c r="AH239" s="769"/>
      <c r="AI239" s="769">
        <v>0</v>
      </c>
      <c r="AJ239" s="769"/>
      <c r="AK239" s="769"/>
      <c r="AL239" s="769"/>
      <c r="AM239" s="769">
        <v>0</v>
      </c>
      <c r="AN239" s="769"/>
      <c r="AO239" s="769"/>
      <c r="AP239" s="769"/>
      <c r="AQ239" s="372" t="str">
        <f t="shared" si="10"/>
        <v>n.é.</v>
      </c>
      <c r="AR239" s="373"/>
    </row>
    <row r="240" spans="1:55" ht="20.100000000000001" customHeight="1" x14ac:dyDescent="0.2">
      <c r="A240" s="482" t="s">
        <v>705</v>
      </c>
      <c r="B240" s="487"/>
      <c r="C240" s="341" t="s">
        <v>381</v>
      </c>
      <c r="D240" s="342"/>
      <c r="E240" s="342"/>
      <c r="F240" s="342"/>
      <c r="G240" s="342"/>
      <c r="H240" s="342"/>
      <c r="I240" s="342"/>
      <c r="J240" s="342"/>
      <c r="K240" s="342"/>
      <c r="L240" s="342"/>
      <c r="M240" s="342"/>
      <c r="N240" s="342"/>
      <c r="O240" s="342"/>
      <c r="P240" s="342"/>
      <c r="Q240" s="342"/>
      <c r="R240" s="342"/>
      <c r="S240" s="342"/>
      <c r="T240" s="342"/>
      <c r="U240" s="342"/>
      <c r="V240" s="342"/>
      <c r="W240" s="342"/>
      <c r="X240" s="342"/>
      <c r="Y240" s="342"/>
      <c r="Z240" s="342"/>
      <c r="AA240" s="342"/>
      <c r="AB240" s="343"/>
      <c r="AC240" s="385" t="s">
        <v>382</v>
      </c>
      <c r="AD240" s="386"/>
      <c r="AE240" s="769">
        <v>0</v>
      </c>
      <c r="AF240" s="769"/>
      <c r="AG240" s="769"/>
      <c r="AH240" s="769"/>
      <c r="AI240" s="769">
        <v>0</v>
      </c>
      <c r="AJ240" s="769"/>
      <c r="AK240" s="769"/>
      <c r="AL240" s="769"/>
      <c r="AM240" s="769">
        <v>0</v>
      </c>
      <c r="AN240" s="769"/>
      <c r="AO240" s="769"/>
      <c r="AP240" s="769"/>
      <c r="AQ240" s="372" t="str">
        <f t="shared" si="10"/>
        <v>n.é.</v>
      </c>
      <c r="AR240" s="373"/>
    </row>
    <row r="241" spans="1:55" ht="20.100000000000001" customHeight="1" x14ac:dyDescent="0.2">
      <c r="A241" s="482" t="s">
        <v>706</v>
      </c>
      <c r="B241" s="487"/>
      <c r="C241" s="341" t="s">
        <v>644</v>
      </c>
      <c r="D241" s="342"/>
      <c r="E241" s="342"/>
      <c r="F241" s="342"/>
      <c r="G241" s="342"/>
      <c r="H241" s="342"/>
      <c r="I241" s="342"/>
      <c r="J241" s="342"/>
      <c r="K241" s="342"/>
      <c r="L241" s="342"/>
      <c r="M241" s="342"/>
      <c r="N241" s="342"/>
      <c r="O241" s="342"/>
      <c r="P241" s="342"/>
      <c r="Q241" s="342"/>
      <c r="R241" s="342"/>
      <c r="S241" s="342"/>
      <c r="T241" s="342"/>
      <c r="U241" s="342"/>
      <c r="V241" s="342"/>
      <c r="W241" s="342"/>
      <c r="X241" s="342"/>
      <c r="Y241" s="342"/>
      <c r="Z241" s="342"/>
      <c r="AA241" s="342"/>
      <c r="AB241" s="343"/>
      <c r="AC241" s="385" t="s">
        <v>383</v>
      </c>
      <c r="AD241" s="386"/>
      <c r="AE241" s="769">
        <v>0</v>
      </c>
      <c r="AF241" s="769"/>
      <c r="AG241" s="769"/>
      <c r="AH241" s="769"/>
      <c r="AI241" s="769">
        <v>0</v>
      </c>
      <c r="AJ241" s="769"/>
      <c r="AK241" s="769"/>
      <c r="AL241" s="769"/>
      <c r="AM241" s="769">
        <v>0</v>
      </c>
      <c r="AN241" s="769"/>
      <c r="AO241" s="769"/>
      <c r="AP241" s="769"/>
      <c r="AQ241" s="372" t="str">
        <f t="shared" si="10"/>
        <v>n.é.</v>
      </c>
      <c r="AR241" s="373"/>
    </row>
    <row r="242" spans="1:55" ht="20.100000000000001" customHeight="1" x14ac:dyDescent="0.2">
      <c r="A242" s="483" t="s">
        <v>707</v>
      </c>
      <c r="B242" s="499"/>
      <c r="C242" s="349" t="s">
        <v>734</v>
      </c>
      <c r="D242" s="350"/>
      <c r="E242" s="350"/>
      <c r="F242" s="350"/>
      <c r="G242" s="350"/>
      <c r="H242" s="350"/>
      <c r="I242" s="350"/>
      <c r="J242" s="350"/>
      <c r="K242" s="350"/>
      <c r="L242" s="350"/>
      <c r="M242" s="350"/>
      <c r="N242" s="350"/>
      <c r="O242" s="350"/>
      <c r="P242" s="350"/>
      <c r="Q242" s="350"/>
      <c r="R242" s="350"/>
      <c r="S242" s="350"/>
      <c r="T242" s="350"/>
      <c r="U242" s="350"/>
      <c r="V242" s="350"/>
      <c r="W242" s="350"/>
      <c r="X242" s="350"/>
      <c r="Y242" s="350"/>
      <c r="Z242" s="350"/>
      <c r="AA242" s="350"/>
      <c r="AB242" s="351"/>
      <c r="AC242" s="394" t="s">
        <v>384</v>
      </c>
      <c r="AD242" s="395"/>
      <c r="AE242" s="512">
        <f>SUM(AE239:AH241)</f>
        <v>0</v>
      </c>
      <c r="AF242" s="512"/>
      <c r="AG242" s="512"/>
      <c r="AH242" s="512"/>
      <c r="AI242" s="512">
        <v>0</v>
      </c>
      <c r="AJ242" s="512"/>
      <c r="AK242" s="512"/>
      <c r="AL242" s="512"/>
      <c r="AM242" s="512">
        <v>0</v>
      </c>
      <c r="AN242" s="512"/>
      <c r="AO242" s="512"/>
      <c r="AP242" s="512"/>
      <c r="AQ242" s="372" t="str">
        <f t="shared" si="10"/>
        <v>n.é.</v>
      </c>
      <c r="AR242" s="373"/>
    </row>
    <row r="243" spans="1:55" ht="20.100000000000001" customHeight="1" x14ac:dyDescent="0.2">
      <c r="A243" s="482" t="s">
        <v>708</v>
      </c>
      <c r="B243" s="487"/>
      <c r="C243" s="382" t="s">
        <v>385</v>
      </c>
      <c r="D243" s="383"/>
      <c r="E243" s="383"/>
      <c r="F243" s="383"/>
      <c r="G243" s="383"/>
      <c r="H243" s="383"/>
      <c r="I243" s="383"/>
      <c r="J243" s="383"/>
      <c r="K243" s="383"/>
      <c r="L243" s="383"/>
      <c r="M243" s="383"/>
      <c r="N243" s="383"/>
      <c r="O243" s="383"/>
      <c r="P243" s="383"/>
      <c r="Q243" s="383"/>
      <c r="R243" s="383"/>
      <c r="S243" s="383"/>
      <c r="T243" s="383"/>
      <c r="U243" s="383"/>
      <c r="V243" s="383"/>
      <c r="W243" s="383"/>
      <c r="X243" s="383"/>
      <c r="Y243" s="383"/>
      <c r="Z243" s="383"/>
      <c r="AA243" s="383"/>
      <c r="AB243" s="384"/>
      <c r="AC243" s="385" t="s">
        <v>386</v>
      </c>
      <c r="AD243" s="386"/>
      <c r="AE243" s="769">
        <v>0</v>
      </c>
      <c r="AF243" s="769"/>
      <c r="AG243" s="769"/>
      <c r="AH243" s="769"/>
      <c r="AI243" s="769">
        <v>0</v>
      </c>
      <c r="AJ243" s="769"/>
      <c r="AK243" s="769"/>
      <c r="AL243" s="769"/>
      <c r="AM243" s="769">
        <v>0</v>
      </c>
      <c r="AN243" s="769"/>
      <c r="AO243" s="769"/>
      <c r="AP243" s="769"/>
      <c r="AQ243" s="372" t="str">
        <f t="shared" si="10"/>
        <v>n.é.</v>
      </c>
      <c r="AR243" s="373"/>
    </row>
    <row r="244" spans="1:55" ht="20.100000000000001" customHeight="1" x14ac:dyDescent="0.2">
      <c r="A244" s="482" t="s">
        <v>709</v>
      </c>
      <c r="B244" s="487"/>
      <c r="C244" s="341" t="s">
        <v>388</v>
      </c>
      <c r="D244" s="342"/>
      <c r="E244" s="342"/>
      <c r="F244" s="342"/>
      <c r="G244" s="342"/>
      <c r="H244" s="342"/>
      <c r="I244" s="342"/>
      <c r="J244" s="342"/>
      <c r="K244" s="342"/>
      <c r="L244" s="342"/>
      <c r="M244" s="342"/>
      <c r="N244" s="342"/>
      <c r="O244" s="342"/>
      <c r="P244" s="342"/>
      <c r="Q244" s="342"/>
      <c r="R244" s="342"/>
      <c r="S244" s="342"/>
      <c r="T244" s="342"/>
      <c r="U244" s="342"/>
      <c r="V244" s="342"/>
      <c r="W244" s="342"/>
      <c r="X244" s="342"/>
      <c r="Y244" s="342"/>
      <c r="Z244" s="342"/>
      <c r="AA244" s="342"/>
      <c r="AB244" s="343"/>
      <c r="AC244" s="385" t="s">
        <v>387</v>
      </c>
      <c r="AD244" s="386"/>
      <c r="AE244" s="769">
        <v>0</v>
      </c>
      <c r="AF244" s="769"/>
      <c r="AG244" s="769"/>
      <c r="AH244" s="769"/>
      <c r="AI244" s="769">
        <v>0</v>
      </c>
      <c r="AJ244" s="769"/>
      <c r="AK244" s="769"/>
      <c r="AL244" s="769"/>
      <c r="AM244" s="769">
        <v>0</v>
      </c>
      <c r="AN244" s="769"/>
      <c r="AO244" s="769"/>
      <c r="AP244" s="769"/>
      <c r="AQ244" s="372" t="str">
        <f t="shared" si="10"/>
        <v>n.é.</v>
      </c>
      <c r="AR244" s="373"/>
    </row>
    <row r="245" spans="1:55" ht="20.100000000000001" customHeight="1" x14ac:dyDescent="0.2">
      <c r="A245" s="482" t="s">
        <v>710</v>
      </c>
      <c r="B245" s="487"/>
      <c r="C245" s="341" t="s">
        <v>645</v>
      </c>
      <c r="D245" s="342"/>
      <c r="E245" s="342"/>
      <c r="F245" s="342"/>
      <c r="G245" s="342"/>
      <c r="H245" s="342"/>
      <c r="I245" s="342"/>
      <c r="J245" s="342"/>
      <c r="K245" s="342"/>
      <c r="L245" s="342"/>
      <c r="M245" s="342"/>
      <c r="N245" s="342"/>
      <c r="O245" s="342"/>
      <c r="P245" s="342"/>
      <c r="Q245" s="342"/>
      <c r="R245" s="342"/>
      <c r="S245" s="342"/>
      <c r="T245" s="342"/>
      <c r="U245" s="342"/>
      <c r="V245" s="342"/>
      <c r="W245" s="342"/>
      <c r="X245" s="342"/>
      <c r="Y245" s="342"/>
      <c r="Z245" s="342"/>
      <c r="AA245" s="342"/>
      <c r="AB245" s="343"/>
      <c r="AC245" s="385" t="s">
        <v>389</v>
      </c>
      <c r="AD245" s="386"/>
      <c r="AE245" s="769">
        <v>0</v>
      </c>
      <c r="AF245" s="769"/>
      <c r="AG245" s="769"/>
      <c r="AH245" s="769"/>
      <c r="AI245" s="769">
        <v>0</v>
      </c>
      <c r="AJ245" s="769"/>
      <c r="AK245" s="769"/>
      <c r="AL245" s="769"/>
      <c r="AM245" s="769">
        <v>0</v>
      </c>
      <c r="AN245" s="769"/>
      <c r="AO245" s="769"/>
      <c r="AP245" s="769"/>
      <c r="AQ245" s="372" t="str">
        <f t="shared" si="10"/>
        <v>n.é.</v>
      </c>
      <c r="AR245" s="373"/>
    </row>
    <row r="246" spans="1:55" ht="20.100000000000001" customHeight="1" x14ac:dyDescent="0.2">
      <c r="A246" s="482" t="s">
        <v>711</v>
      </c>
      <c r="B246" s="487"/>
      <c r="C246" s="341" t="s">
        <v>646</v>
      </c>
      <c r="D246" s="342"/>
      <c r="E246" s="342"/>
      <c r="F246" s="342"/>
      <c r="G246" s="342"/>
      <c r="H246" s="342"/>
      <c r="I246" s="342"/>
      <c r="J246" s="342"/>
      <c r="K246" s="342"/>
      <c r="L246" s="342"/>
      <c r="M246" s="342"/>
      <c r="N246" s="342"/>
      <c r="O246" s="342"/>
      <c r="P246" s="342"/>
      <c r="Q246" s="342"/>
      <c r="R246" s="342"/>
      <c r="S246" s="342"/>
      <c r="T246" s="342"/>
      <c r="U246" s="342"/>
      <c r="V246" s="342"/>
      <c r="W246" s="342"/>
      <c r="X246" s="342"/>
      <c r="Y246" s="342"/>
      <c r="Z246" s="342"/>
      <c r="AA246" s="342"/>
      <c r="AB246" s="343"/>
      <c r="AC246" s="385" t="s">
        <v>390</v>
      </c>
      <c r="AD246" s="386"/>
      <c r="AE246" s="769">
        <v>0</v>
      </c>
      <c r="AF246" s="769"/>
      <c r="AG246" s="769"/>
      <c r="AH246" s="769"/>
      <c r="AI246" s="769">
        <v>0</v>
      </c>
      <c r="AJ246" s="769"/>
      <c r="AK246" s="769"/>
      <c r="AL246" s="769"/>
      <c r="AM246" s="769">
        <v>0</v>
      </c>
      <c r="AN246" s="769"/>
      <c r="AO246" s="769"/>
      <c r="AP246" s="769"/>
      <c r="AQ246" s="372" t="str">
        <f t="shared" ref="AQ246:AQ269" si="11">IF(AI246&gt;0,AM246/AI246,"n.é.")</f>
        <v>n.é.</v>
      </c>
      <c r="AR246" s="373"/>
    </row>
    <row r="247" spans="1:55" ht="20.100000000000001" customHeight="1" x14ac:dyDescent="0.2">
      <c r="A247" s="482" t="s">
        <v>712</v>
      </c>
      <c r="B247" s="487"/>
      <c r="C247" s="341" t="s">
        <v>647</v>
      </c>
      <c r="D247" s="342"/>
      <c r="E247" s="342"/>
      <c r="F247" s="342"/>
      <c r="G247" s="342"/>
      <c r="H247" s="342"/>
      <c r="I247" s="342"/>
      <c r="J247" s="342"/>
      <c r="K247" s="342"/>
      <c r="L247" s="342"/>
      <c r="M247" s="342"/>
      <c r="N247" s="342"/>
      <c r="O247" s="342"/>
      <c r="P247" s="342"/>
      <c r="Q247" s="342"/>
      <c r="R247" s="342"/>
      <c r="S247" s="342"/>
      <c r="T247" s="342"/>
      <c r="U247" s="342"/>
      <c r="V247" s="342"/>
      <c r="W247" s="342"/>
      <c r="X247" s="342"/>
      <c r="Y247" s="342"/>
      <c r="Z247" s="342"/>
      <c r="AA247" s="342"/>
      <c r="AB247" s="343"/>
      <c r="AC247" s="385" t="s">
        <v>648</v>
      </c>
      <c r="AD247" s="386"/>
      <c r="AE247" s="769">
        <v>0</v>
      </c>
      <c r="AF247" s="769"/>
      <c r="AG247" s="769"/>
      <c r="AH247" s="769"/>
      <c r="AI247" s="769">
        <v>0</v>
      </c>
      <c r="AJ247" s="769"/>
      <c r="AK247" s="769"/>
      <c r="AL247" s="769"/>
      <c r="AM247" s="769">
        <v>0</v>
      </c>
      <c r="AN247" s="769"/>
      <c r="AO247" s="769"/>
      <c r="AP247" s="769"/>
      <c r="AQ247" s="372" t="str">
        <f t="shared" si="11"/>
        <v>n.é.</v>
      </c>
      <c r="AR247" s="373"/>
    </row>
    <row r="248" spans="1:55" ht="20.100000000000001" customHeight="1" x14ac:dyDescent="0.2">
      <c r="A248" s="483" t="s">
        <v>713</v>
      </c>
      <c r="B248" s="499"/>
      <c r="C248" s="396" t="s">
        <v>735</v>
      </c>
      <c r="D248" s="397"/>
      <c r="E248" s="397"/>
      <c r="F248" s="397"/>
      <c r="G248" s="397"/>
      <c r="H248" s="397"/>
      <c r="I248" s="397"/>
      <c r="J248" s="397"/>
      <c r="K248" s="397"/>
      <c r="L248" s="397"/>
      <c r="M248" s="397"/>
      <c r="N248" s="397"/>
      <c r="O248" s="397"/>
      <c r="P248" s="397"/>
      <c r="Q248" s="397"/>
      <c r="R248" s="397"/>
      <c r="S248" s="397"/>
      <c r="T248" s="397"/>
      <c r="U248" s="397"/>
      <c r="V248" s="397"/>
      <c r="W248" s="397"/>
      <c r="X248" s="397"/>
      <c r="Y248" s="397"/>
      <c r="Z248" s="397"/>
      <c r="AA248" s="397"/>
      <c r="AB248" s="398"/>
      <c r="AC248" s="394" t="s">
        <v>391</v>
      </c>
      <c r="AD248" s="395"/>
      <c r="AE248" s="512">
        <f>SUM(AE243:AH247)</f>
        <v>0</v>
      </c>
      <c r="AF248" s="512"/>
      <c r="AG248" s="512"/>
      <c r="AH248" s="512"/>
      <c r="AI248" s="512">
        <v>0</v>
      </c>
      <c r="AJ248" s="512"/>
      <c r="AK248" s="512"/>
      <c r="AL248" s="512"/>
      <c r="AM248" s="512">
        <v>0</v>
      </c>
      <c r="AN248" s="512"/>
      <c r="AO248" s="512"/>
      <c r="AP248" s="512"/>
      <c r="AQ248" s="372" t="str">
        <f t="shared" si="11"/>
        <v>n.é.</v>
      </c>
      <c r="AR248" s="373"/>
    </row>
    <row r="249" spans="1:55" ht="20.100000000000001" customHeight="1" x14ac:dyDescent="0.2">
      <c r="A249" s="482" t="s">
        <v>714</v>
      </c>
      <c r="B249" s="487"/>
      <c r="C249" s="382" t="s">
        <v>392</v>
      </c>
      <c r="D249" s="383"/>
      <c r="E249" s="383"/>
      <c r="F249" s="383"/>
      <c r="G249" s="383"/>
      <c r="H249" s="383"/>
      <c r="I249" s="383"/>
      <c r="J249" s="383"/>
      <c r="K249" s="383"/>
      <c r="L249" s="383"/>
      <c r="M249" s="383"/>
      <c r="N249" s="383"/>
      <c r="O249" s="383"/>
      <c r="P249" s="383"/>
      <c r="Q249" s="383"/>
      <c r="R249" s="383"/>
      <c r="S249" s="383"/>
      <c r="T249" s="383"/>
      <c r="U249" s="383"/>
      <c r="V249" s="383"/>
      <c r="W249" s="383"/>
      <c r="X249" s="383"/>
      <c r="Y249" s="383"/>
      <c r="Z249" s="383"/>
      <c r="AA249" s="383"/>
      <c r="AB249" s="384"/>
      <c r="AC249" s="385" t="s">
        <v>393</v>
      </c>
      <c r="AD249" s="386"/>
      <c r="AE249" s="769">
        <v>0</v>
      </c>
      <c r="AF249" s="769"/>
      <c r="AG249" s="769"/>
      <c r="AH249" s="769"/>
      <c r="AI249" s="769">
        <v>0</v>
      </c>
      <c r="AJ249" s="769"/>
      <c r="AK249" s="769"/>
      <c r="AL249" s="769"/>
      <c r="AM249" s="769">
        <v>0</v>
      </c>
      <c r="AN249" s="769"/>
      <c r="AO249" s="769"/>
      <c r="AP249" s="769"/>
      <c r="AQ249" s="370" t="str">
        <f t="shared" si="11"/>
        <v>n.é.</v>
      </c>
      <c r="AR249" s="371"/>
    </row>
    <row r="250" spans="1:55" ht="20.100000000000001" customHeight="1" x14ac:dyDescent="0.2">
      <c r="A250" s="482" t="s">
        <v>715</v>
      </c>
      <c r="B250" s="487"/>
      <c r="C250" s="382" t="s">
        <v>394</v>
      </c>
      <c r="D250" s="383"/>
      <c r="E250" s="383"/>
      <c r="F250" s="383"/>
      <c r="G250" s="383"/>
      <c r="H250" s="383"/>
      <c r="I250" s="383"/>
      <c r="J250" s="383"/>
      <c r="K250" s="383"/>
      <c r="L250" s="383"/>
      <c r="M250" s="383"/>
      <c r="N250" s="383"/>
      <c r="O250" s="383"/>
      <c r="P250" s="383"/>
      <c r="Q250" s="383"/>
      <c r="R250" s="383"/>
      <c r="S250" s="383"/>
      <c r="T250" s="383"/>
      <c r="U250" s="383"/>
      <c r="V250" s="383"/>
      <c r="W250" s="383"/>
      <c r="X250" s="383"/>
      <c r="Y250" s="383"/>
      <c r="Z250" s="383"/>
      <c r="AA250" s="383"/>
      <c r="AB250" s="384"/>
      <c r="AC250" s="394" t="s">
        <v>395</v>
      </c>
      <c r="AD250" s="395"/>
      <c r="AE250" s="774">
        <v>4437160</v>
      </c>
      <c r="AF250" s="774"/>
      <c r="AG250" s="774"/>
      <c r="AH250" s="774"/>
      <c r="AI250" s="774">
        <v>4471632</v>
      </c>
      <c r="AJ250" s="774"/>
      <c r="AK250" s="774"/>
      <c r="AL250" s="774"/>
      <c r="AM250" s="774">
        <v>4471632</v>
      </c>
      <c r="AN250" s="774"/>
      <c r="AO250" s="774"/>
      <c r="AP250" s="774"/>
      <c r="AQ250" s="370">
        <f t="shared" si="11"/>
        <v>1</v>
      </c>
      <c r="AR250" s="371"/>
      <c r="BC250" s="63"/>
    </row>
    <row r="251" spans="1:55" ht="20.100000000000001" customHeight="1" x14ac:dyDescent="0.2">
      <c r="A251" s="482" t="s">
        <v>716</v>
      </c>
      <c r="B251" s="487"/>
      <c r="C251" s="382" t="s">
        <v>396</v>
      </c>
      <c r="D251" s="383"/>
      <c r="E251" s="383"/>
      <c r="F251" s="383"/>
      <c r="G251" s="383"/>
      <c r="H251" s="383"/>
      <c r="I251" s="383"/>
      <c r="J251" s="383"/>
      <c r="K251" s="383"/>
      <c r="L251" s="383"/>
      <c r="M251" s="383"/>
      <c r="N251" s="383"/>
      <c r="O251" s="383"/>
      <c r="P251" s="383"/>
      <c r="Q251" s="383"/>
      <c r="R251" s="383"/>
      <c r="S251" s="383"/>
      <c r="T251" s="383"/>
      <c r="U251" s="383"/>
      <c r="V251" s="383"/>
      <c r="W251" s="383"/>
      <c r="X251" s="383"/>
      <c r="Y251" s="383"/>
      <c r="Z251" s="383"/>
      <c r="AA251" s="383"/>
      <c r="AB251" s="384"/>
      <c r="AC251" s="394" t="s">
        <v>397</v>
      </c>
      <c r="AD251" s="395"/>
      <c r="AE251" s="774">
        <v>83779637</v>
      </c>
      <c r="AF251" s="774"/>
      <c r="AG251" s="774"/>
      <c r="AH251" s="774"/>
      <c r="AI251" s="774">
        <f>SUM(AI252)</f>
        <v>90353985</v>
      </c>
      <c r="AJ251" s="774"/>
      <c r="AK251" s="774"/>
      <c r="AL251" s="774"/>
      <c r="AM251" s="774">
        <f>SUM(AM252)</f>
        <v>60097526</v>
      </c>
      <c r="AN251" s="774"/>
      <c r="AO251" s="774"/>
      <c r="AP251" s="774"/>
      <c r="AQ251" s="370">
        <f t="shared" si="11"/>
        <v>0.66513420520412025</v>
      </c>
      <c r="AR251" s="371"/>
      <c r="BC251" s="63"/>
    </row>
    <row r="252" spans="1:55" s="4" customFormat="1" ht="20.100000000000001" customHeight="1" x14ac:dyDescent="0.2">
      <c r="A252" s="690" t="s">
        <v>457</v>
      </c>
      <c r="B252" s="691"/>
      <c r="C252" s="699" t="s">
        <v>464</v>
      </c>
      <c r="D252" s="700"/>
      <c r="E252" s="700"/>
      <c r="F252" s="700"/>
      <c r="G252" s="700"/>
      <c r="H252" s="700"/>
      <c r="I252" s="700"/>
      <c r="J252" s="700"/>
      <c r="K252" s="700"/>
      <c r="L252" s="700"/>
      <c r="M252" s="700"/>
      <c r="N252" s="700"/>
      <c r="O252" s="700"/>
      <c r="P252" s="700"/>
      <c r="Q252" s="700"/>
      <c r="R252" s="700"/>
      <c r="S252" s="700"/>
      <c r="T252" s="700"/>
      <c r="U252" s="700"/>
      <c r="V252" s="700"/>
      <c r="W252" s="700"/>
      <c r="X252" s="700"/>
      <c r="Y252" s="700"/>
      <c r="Z252" s="700"/>
      <c r="AA252" s="700"/>
      <c r="AB252" s="707"/>
      <c r="AC252" s="694" t="s">
        <v>457</v>
      </c>
      <c r="AD252" s="695"/>
      <c r="AE252" s="696">
        <v>83779637</v>
      </c>
      <c r="AF252" s="697"/>
      <c r="AG252" s="697"/>
      <c r="AH252" s="698"/>
      <c r="AI252" s="696">
        <v>90353985</v>
      </c>
      <c r="AJ252" s="697"/>
      <c r="AK252" s="697"/>
      <c r="AL252" s="698"/>
      <c r="AM252" s="799">
        <v>60097526</v>
      </c>
      <c r="AN252" s="799"/>
      <c r="AO252" s="799"/>
      <c r="AP252" s="799"/>
      <c r="AQ252" s="800">
        <f t="shared" si="11"/>
        <v>0.66513420520412025</v>
      </c>
      <c r="AR252" s="801"/>
    </row>
    <row r="253" spans="1:55" ht="20.100000000000001" customHeight="1" x14ac:dyDescent="0.2">
      <c r="A253" s="482" t="s">
        <v>717</v>
      </c>
      <c r="B253" s="487"/>
      <c r="C253" s="382" t="s">
        <v>649</v>
      </c>
      <c r="D253" s="383"/>
      <c r="E253" s="383"/>
      <c r="F253" s="383"/>
      <c r="G253" s="383"/>
      <c r="H253" s="383"/>
      <c r="I253" s="383"/>
      <c r="J253" s="383"/>
      <c r="K253" s="383"/>
      <c r="L253" s="383"/>
      <c r="M253" s="383"/>
      <c r="N253" s="383"/>
      <c r="O253" s="383"/>
      <c r="P253" s="383"/>
      <c r="Q253" s="383"/>
      <c r="R253" s="383"/>
      <c r="S253" s="383"/>
      <c r="T253" s="383"/>
      <c r="U253" s="383"/>
      <c r="V253" s="383"/>
      <c r="W253" s="383"/>
      <c r="X253" s="383"/>
      <c r="Y253" s="383"/>
      <c r="Z253" s="383"/>
      <c r="AA253" s="383"/>
      <c r="AB253" s="384"/>
      <c r="AC253" s="385" t="s">
        <v>398</v>
      </c>
      <c r="AD253" s="386"/>
      <c r="AE253" s="769">
        <v>0</v>
      </c>
      <c r="AF253" s="769"/>
      <c r="AG253" s="769"/>
      <c r="AH253" s="769"/>
      <c r="AI253" s="769">
        <v>0</v>
      </c>
      <c r="AJ253" s="769"/>
      <c r="AK253" s="769"/>
      <c r="AL253" s="769"/>
      <c r="AM253" s="769">
        <v>0</v>
      </c>
      <c r="AN253" s="769"/>
      <c r="AO253" s="769"/>
      <c r="AP253" s="769"/>
      <c r="AQ253" s="370" t="str">
        <f t="shared" si="11"/>
        <v>n.é.</v>
      </c>
      <c r="AR253" s="371"/>
    </row>
    <row r="254" spans="1:55" ht="20.100000000000001" customHeight="1" x14ac:dyDescent="0.2">
      <c r="A254" s="482" t="s">
        <v>718</v>
      </c>
      <c r="B254" s="487"/>
      <c r="C254" s="382" t="s">
        <v>399</v>
      </c>
      <c r="D254" s="383"/>
      <c r="E254" s="383"/>
      <c r="F254" s="383"/>
      <c r="G254" s="383"/>
      <c r="H254" s="383"/>
      <c r="I254" s="383"/>
      <c r="J254" s="383"/>
      <c r="K254" s="383"/>
      <c r="L254" s="383"/>
      <c r="M254" s="383"/>
      <c r="N254" s="383"/>
      <c r="O254" s="383"/>
      <c r="P254" s="383"/>
      <c r="Q254" s="383"/>
      <c r="R254" s="383"/>
      <c r="S254" s="383"/>
      <c r="T254" s="383"/>
      <c r="U254" s="383"/>
      <c r="V254" s="383"/>
      <c r="W254" s="383"/>
      <c r="X254" s="383"/>
      <c r="Y254" s="383"/>
      <c r="Z254" s="383"/>
      <c r="AA254" s="383"/>
      <c r="AB254" s="384"/>
      <c r="AC254" s="385" t="s">
        <v>400</v>
      </c>
      <c r="AD254" s="386"/>
      <c r="AE254" s="769">
        <v>0</v>
      </c>
      <c r="AF254" s="769"/>
      <c r="AG254" s="769"/>
      <c r="AH254" s="769"/>
      <c r="AI254" s="769">
        <v>0</v>
      </c>
      <c r="AJ254" s="769"/>
      <c r="AK254" s="769"/>
      <c r="AL254" s="769"/>
      <c r="AM254" s="769">
        <v>0</v>
      </c>
      <c r="AN254" s="769"/>
      <c r="AO254" s="769"/>
      <c r="AP254" s="769"/>
      <c r="AQ254" s="370" t="str">
        <f t="shared" si="11"/>
        <v>n.é.</v>
      </c>
      <c r="AR254" s="371"/>
    </row>
    <row r="255" spans="1:55" ht="20.100000000000001" customHeight="1" x14ac:dyDescent="0.2">
      <c r="A255" s="482" t="s">
        <v>719</v>
      </c>
      <c r="B255" s="487"/>
      <c r="C255" s="382" t="s">
        <v>401</v>
      </c>
      <c r="D255" s="383"/>
      <c r="E255" s="383"/>
      <c r="F255" s="383"/>
      <c r="G255" s="383"/>
      <c r="H255" s="383"/>
      <c r="I255" s="383"/>
      <c r="J255" s="383"/>
      <c r="K255" s="383"/>
      <c r="L255" s="383"/>
      <c r="M255" s="383"/>
      <c r="N255" s="383"/>
      <c r="O255" s="383"/>
      <c r="P255" s="383"/>
      <c r="Q255" s="383"/>
      <c r="R255" s="383"/>
      <c r="S255" s="383"/>
      <c r="T255" s="383"/>
      <c r="U255" s="383"/>
      <c r="V255" s="383"/>
      <c r="W255" s="383"/>
      <c r="X255" s="383"/>
      <c r="Y255" s="383"/>
      <c r="Z255" s="383"/>
      <c r="AA255" s="383"/>
      <c r="AB255" s="384"/>
      <c r="AC255" s="385" t="s">
        <v>402</v>
      </c>
      <c r="AD255" s="386"/>
      <c r="AE255" s="769">
        <v>0</v>
      </c>
      <c r="AF255" s="769"/>
      <c r="AG255" s="769"/>
      <c r="AH255" s="769"/>
      <c r="AI255" s="769">
        <v>0</v>
      </c>
      <c r="AJ255" s="769"/>
      <c r="AK255" s="769"/>
      <c r="AL255" s="769"/>
      <c r="AM255" s="769">
        <v>0</v>
      </c>
      <c r="AN255" s="769"/>
      <c r="AO255" s="769"/>
      <c r="AP255" s="769"/>
      <c r="AQ255" s="370" t="str">
        <f t="shared" si="11"/>
        <v>n.é.</v>
      </c>
      <c r="AR255" s="371"/>
    </row>
    <row r="256" spans="1:55" ht="20.100000000000001" customHeight="1" x14ac:dyDescent="0.2">
      <c r="A256" s="482" t="s">
        <v>720</v>
      </c>
      <c r="B256" s="487"/>
      <c r="C256" s="382" t="s">
        <v>652</v>
      </c>
      <c r="D256" s="383"/>
      <c r="E256" s="383"/>
      <c r="F256" s="383"/>
      <c r="G256" s="383"/>
      <c r="H256" s="383"/>
      <c r="I256" s="383"/>
      <c r="J256" s="383"/>
      <c r="K256" s="383"/>
      <c r="L256" s="383"/>
      <c r="M256" s="383"/>
      <c r="N256" s="383"/>
      <c r="O256" s="383"/>
      <c r="P256" s="383"/>
      <c r="Q256" s="383"/>
      <c r="R256" s="383"/>
      <c r="S256" s="383"/>
      <c r="T256" s="383"/>
      <c r="U256" s="383"/>
      <c r="V256" s="383"/>
      <c r="W256" s="383"/>
      <c r="X256" s="383"/>
      <c r="Y256" s="383"/>
      <c r="Z256" s="383"/>
      <c r="AA256" s="383"/>
      <c r="AB256" s="384"/>
      <c r="AC256" s="385" t="s">
        <v>653</v>
      </c>
      <c r="AD256" s="386"/>
      <c r="AE256" s="769">
        <v>0</v>
      </c>
      <c r="AF256" s="769"/>
      <c r="AG256" s="769"/>
      <c r="AH256" s="769"/>
      <c r="AI256" s="769">
        <v>0</v>
      </c>
      <c r="AJ256" s="769"/>
      <c r="AK256" s="769"/>
      <c r="AL256" s="769"/>
      <c r="AM256" s="769">
        <v>0</v>
      </c>
      <c r="AN256" s="769"/>
      <c r="AO256" s="769"/>
      <c r="AP256" s="769"/>
      <c r="AQ256" s="370" t="str">
        <f t="shared" si="11"/>
        <v>n.é.</v>
      </c>
      <c r="AR256" s="371"/>
    </row>
    <row r="257" spans="1:55" ht="20.100000000000001" customHeight="1" x14ac:dyDescent="0.2">
      <c r="A257" s="482" t="s">
        <v>721</v>
      </c>
      <c r="B257" s="487"/>
      <c r="C257" s="382" t="s">
        <v>651</v>
      </c>
      <c r="D257" s="383"/>
      <c r="E257" s="383"/>
      <c r="F257" s="383"/>
      <c r="G257" s="383"/>
      <c r="H257" s="383"/>
      <c r="I257" s="383"/>
      <c r="J257" s="383"/>
      <c r="K257" s="383"/>
      <c r="L257" s="383"/>
      <c r="M257" s="383"/>
      <c r="N257" s="383"/>
      <c r="O257" s="383"/>
      <c r="P257" s="383"/>
      <c r="Q257" s="383"/>
      <c r="R257" s="383"/>
      <c r="S257" s="383"/>
      <c r="T257" s="383"/>
      <c r="U257" s="383"/>
      <c r="V257" s="383"/>
      <c r="W257" s="383"/>
      <c r="X257" s="383"/>
      <c r="Y257" s="383"/>
      <c r="Z257" s="383"/>
      <c r="AA257" s="383"/>
      <c r="AB257" s="384"/>
      <c r="AC257" s="385" t="s">
        <v>654</v>
      </c>
      <c r="AD257" s="386"/>
      <c r="AE257" s="769">
        <v>0</v>
      </c>
      <c r="AF257" s="769"/>
      <c r="AG257" s="769"/>
      <c r="AH257" s="769"/>
      <c r="AI257" s="769">
        <v>0</v>
      </c>
      <c r="AJ257" s="769"/>
      <c r="AK257" s="769"/>
      <c r="AL257" s="769"/>
      <c r="AM257" s="769">
        <v>0</v>
      </c>
      <c r="AN257" s="769"/>
      <c r="AO257" s="769"/>
      <c r="AP257" s="769"/>
      <c r="AQ257" s="370" t="str">
        <f t="shared" si="11"/>
        <v>n.é.</v>
      </c>
      <c r="AR257" s="371"/>
    </row>
    <row r="258" spans="1:55" s="2" customFormat="1" ht="20.100000000000001" customHeight="1" x14ac:dyDescent="0.2">
      <c r="A258" s="483" t="s">
        <v>722</v>
      </c>
      <c r="B258" s="499"/>
      <c r="C258" s="396" t="s">
        <v>736</v>
      </c>
      <c r="D258" s="397"/>
      <c r="E258" s="397"/>
      <c r="F258" s="397"/>
      <c r="G258" s="397"/>
      <c r="H258" s="397"/>
      <c r="I258" s="397"/>
      <c r="J258" s="397"/>
      <c r="K258" s="397"/>
      <c r="L258" s="397"/>
      <c r="M258" s="397"/>
      <c r="N258" s="397"/>
      <c r="O258" s="397"/>
      <c r="P258" s="397"/>
      <c r="Q258" s="397"/>
      <c r="R258" s="397"/>
      <c r="S258" s="397"/>
      <c r="T258" s="397"/>
      <c r="U258" s="397"/>
      <c r="V258" s="397"/>
      <c r="W258" s="397"/>
      <c r="X258" s="397"/>
      <c r="Y258" s="397"/>
      <c r="Z258" s="397"/>
      <c r="AA258" s="397"/>
      <c r="AB258" s="398"/>
      <c r="AC258" s="394" t="s">
        <v>650</v>
      </c>
      <c r="AD258" s="395"/>
      <c r="AE258" s="776">
        <f>SUM(AE256:AH257)</f>
        <v>0</v>
      </c>
      <c r="AF258" s="776"/>
      <c r="AG258" s="776"/>
      <c r="AH258" s="776"/>
      <c r="AI258" s="776">
        <v>0</v>
      </c>
      <c r="AJ258" s="776"/>
      <c r="AK258" s="776"/>
      <c r="AL258" s="776"/>
      <c r="AM258" s="776">
        <v>0</v>
      </c>
      <c r="AN258" s="776"/>
      <c r="AO258" s="776"/>
      <c r="AP258" s="776"/>
      <c r="AQ258" s="372" t="str">
        <f t="shared" si="11"/>
        <v>n.é.</v>
      </c>
      <c r="AR258" s="373"/>
    </row>
    <row r="259" spans="1:55" ht="20.100000000000001" customHeight="1" x14ac:dyDescent="0.2">
      <c r="A259" s="483" t="s">
        <v>723</v>
      </c>
      <c r="B259" s="499"/>
      <c r="C259" s="396" t="s">
        <v>737</v>
      </c>
      <c r="D259" s="397"/>
      <c r="E259" s="397"/>
      <c r="F259" s="397"/>
      <c r="G259" s="397"/>
      <c r="H259" s="397"/>
      <c r="I259" s="397"/>
      <c r="J259" s="397"/>
      <c r="K259" s="397"/>
      <c r="L259" s="397"/>
      <c r="M259" s="397"/>
      <c r="N259" s="397"/>
      <c r="O259" s="397"/>
      <c r="P259" s="397"/>
      <c r="Q259" s="397"/>
      <c r="R259" s="397"/>
      <c r="S259" s="397"/>
      <c r="T259" s="397"/>
      <c r="U259" s="397"/>
      <c r="V259" s="397"/>
      <c r="W259" s="397"/>
      <c r="X259" s="397"/>
      <c r="Y259" s="397"/>
      <c r="Z259" s="397"/>
      <c r="AA259" s="397"/>
      <c r="AB259" s="398"/>
      <c r="AC259" s="394" t="s">
        <v>403</v>
      </c>
      <c r="AD259" s="395"/>
      <c r="AE259" s="775">
        <f>AE242+SUM(AE248:AH255)-SUM(AE252:AH252)+AE258</f>
        <v>88216797</v>
      </c>
      <c r="AF259" s="775"/>
      <c r="AG259" s="775"/>
      <c r="AH259" s="775"/>
      <c r="AI259" s="775">
        <f>SUM(AI250,AI251)</f>
        <v>94825617</v>
      </c>
      <c r="AJ259" s="775"/>
      <c r="AK259" s="775"/>
      <c r="AL259" s="775"/>
      <c r="AM259" s="775">
        <f>SUM(AM250,AM251)</f>
        <v>64569158</v>
      </c>
      <c r="AN259" s="775"/>
      <c r="AO259" s="775"/>
      <c r="AP259" s="775"/>
      <c r="AQ259" s="372">
        <f t="shared" si="11"/>
        <v>0.68092526094504613</v>
      </c>
      <c r="AR259" s="373"/>
      <c r="BC259" s="63"/>
    </row>
    <row r="260" spans="1:55" ht="20.100000000000001" customHeight="1" x14ac:dyDescent="0.2">
      <c r="A260" s="482" t="s">
        <v>724</v>
      </c>
      <c r="B260" s="487"/>
      <c r="C260" s="382" t="s">
        <v>404</v>
      </c>
      <c r="D260" s="383"/>
      <c r="E260" s="383"/>
      <c r="F260" s="383"/>
      <c r="G260" s="383"/>
      <c r="H260" s="383"/>
      <c r="I260" s="383"/>
      <c r="J260" s="383"/>
      <c r="K260" s="383"/>
      <c r="L260" s="383"/>
      <c r="M260" s="383"/>
      <c r="N260" s="383"/>
      <c r="O260" s="383"/>
      <c r="P260" s="383"/>
      <c r="Q260" s="383"/>
      <c r="R260" s="383"/>
      <c r="S260" s="383"/>
      <c r="T260" s="383"/>
      <c r="U260" s="383"/>
      <c r="V260" s="383"/>
      <c r="W260" s="383"/>
      <c r="X260" s="383"/>
      <c r="Y260" s="383"/>
      <c r="Z260" s="383"/>
      <c r="AA260" s="383"/>
      <c r="AB260" s="384"/>
      <c r="AC260" s="385" t="s">
        <v>405</v>
      </c>
      <c r="AD260" s="386"/>
      <c r="AE260" s="769">
        <v>0</v>
      </c>
      <c r="AF260" s="769"/>
      <c r="AG260" s="769"/>
      <c r="AH260" s="769"/>
      <c r="AI260" s="769">
        <v>0</v>
      </c>
      <c r="AJ260" s="769"/>
      <c r="AK260" s="769"/>
      <c r="AL260" s="769"/>
      <c r="AM260" s="769">
        <v>0</v>
      </c>
      <c r="AN260" s="769"/>
      <c r="AO260" s="769"/>
      <c r="AP260" s="769"/>
      <c r="AQ260" s="372" t="str">
        <f t="shared" si="11"/>
        <v>n.é.</v>
      </c>
      <c r="AR260" s="373"/>
    </row>
    <row r="261" spans="1:55" ht="20.100000000000001" customHeight="1" x14ac:dyDescent="0.2">
      <c r="A261" s="482" t="s">
        <v>725</v>
      </c>
      <c r="B261" s="487"/>
      <c r="C261" s="341" t="s">
        <v>406</v>
      </c>
      <c r="D261" s="342"/>
      <c r="E261" s="342"/>
      <c r="F261" s="342"/>
      <c r="G261" s="342"/>
      <c r="H261" s="342"/>
      <c r="I261" s="342"/>
      <c r="J261" s="342"/>
      <c r="K261" s="342"/>
      <c r="L261" s="342"/>
      <c r="M261" s="342"/>
      <c r="N261" s="342"/>
      <c r="O261" s="342"/>
      <c r="P261" s="342"/>
      <c r="Q261" s="342"/>
      <c r="R261" s="342"/>
      <c r="S261" s="342"/>
      <c r="T261" s="342"/>
      <c r="U261" s="342"/>
      <c r="V261" s="342"/>
      <c r="W261" s="342"/>
      <c r="X261" s="342"/>
      <c r="Y261" s="342"/>
      <c r="Z261" s="342"/>
      <c r="AA261" s="342"/>
      <c r="AB261" s="343"/>
      <c r="AC261" s="385" t="s">
        <v>407</v>
      </c>
      <c r="AD261" s="386"/>
      <c r="AE261" s="769">
        <v>0</v>
      </c>
      <c r="AF261" s="769"/>
      <c r="AG261" s="769"/>
      <c r="AH261" s="769"/>
      <c r="AI261" s="769">
        <v>0</v>
      </c>
      <c r="AJ261" s="769"/>
      <c r="AK261" s="769"/>
      <c r="AL261" s="769"/>
      <c r="AM261" s="769">
        <v>0</v>
      </c>
      <c r="AN261" s="769"/>
      <c r="AO261" s="769"/>
      <c r="AP261" s="769"/>
      <c r="AQ261" s="372" t="str">
        <f t="shared" si="11"/>
        <v>n.é.</v>
      </c>
      <c r="AR261" s="373"/>
    </row>
    <row r="262" spans="1:55" ht="20.100000000000001" customHeight="1" x14ac:dyDescent="0.2">
      <c r="A262" s="482" t="s">
        <v>726</v>
      </c>
      <c r="B262" s="487"/>
      <c r="C262" s="382" t="s">
        <v>408</v>
      </c>
      <c r="D262" s="383"/>
      <c r="E262" s="383"/>
      <c r="F262" s="383"/>
      <c r="G262" s="383"/>
      <c r="H262" s="383"/>
      <c r="I262" s="383"/>
      <c r="J262" s="383"/>
      <c r="K262" s="383"/>
      <c r="L262" s="383"/>
      <c r="M262" s="383"/>
      <c r="N262" s="383"/>
      <c r="O262" s="383"/>
      <c r="P262" s="383"/>
      <c r="Q262" s="383"/>
      <c r="R262" s="383"/>
      <c r="S262" s="383"/>
      <c r="T262" s="383"/>
      <c r="U262" s="383"/>
      <c r="V262" s="383"/>
      <c r="W262" s="383"/>
      <c r="X262" s="383"/>
      <c r="Y262" s="383"/>
      <c r="Z262" s="383"/>
      <c r="AA262" s="383"/>
      <c r="AB262" s="384"/>
      <c r="AC262" s="385" t="s">
        <v>409</v>
      </c>
      <c r="AD262" s="386"/>
      <c r="AE262" s="769">
        <v>0</v>
      </c>
      <c r="AF262" s="769"/>
      <c r="AG262" s="769"/>
      <c r="AH262" s="769"/>
      <c r="AI262" s="769">
        <v>0</v>
      </c>
      <c r="AJ262" s="769"/>
      <c r="AK262" s="769"/>
      <c r="AL262" s="769"/>
      <c r="AM262" s="769">
        <v>0</v>
      </c>
      <c r="AN262" s="769"/>
      <c r="AO262" s="769"/>
      <c r="AP262" s="769"/>
      <c r="AQ262" s="372" t="str">
        <f t="shared" si="11"/>
        <v>n.é.</v>
      </c>
      <c r="AR262" s="373"/>
    </row>
    <row r="263" spans="1:55" ht="20.100000000000001" customHeight="1" x14ac:dyDescent="0.2">
      <c r="A263" s="482" t="s">
        <v>727</v>
      </c>
      <c r="B263" s="487"/>
      <c r="C263" s="382" t="s">
        <v>657</v>
      </c>
      <c r="D263" s="383"/>
      <c r="E263" s="383"/>
      <c r="F263" s="383"/>
      <c r="G263" s="383"/>
      <c r="H263" s="383"/>
      <c r="I263" s="383"/>
      <c r="J263" s="383"/>
      <c r="K263" s="383"/>
      <c r="L263" s="383"/>
      <c r="M263" s="383"/>
      <c r="N263" s="383"/>
      <c r="O263" s="383"/>
      <c r="P263" s="383"/>
      <c r="Q263" s="383"/>
      <c r="R263" s="383"/>
      <c r="S263" s="383"/>
      <c r="T263" s="383"/>
      <c r="U263" s="383"/>
      <c r="V263" s="383"/>
      <c r="W263" s="383"/>
      <c r="X263" s="383"/>
      <c r="Y263" s="383"/>
      <c r="Z263" s="383"/>
      <c r="AA263" s="383"/>
      <c r="AB263" s="384"/>
      <c r="AC263" s="385" t="s">
        <v>410</v>
      </c>
      <c r="AD263" s="386"/>
      <c r="AE263" s="769">
        <v>0</v>
      </c>
      <c r="AF263" s="769"/>
      <c r="AG263" s="769"/>
      <c r="AH263" s="769"/>
      <c r="AI263" s="769">
        <v>0</v>
      </c>
      <c r="AJ263" s="769"/>
      <c r="AK263" s="769"/>
      <c r="AL263" s="769"/>
      <c r="AM263" s="769">
        <v>0</v>
      </c>
      <c r="AN263" s="769"/>
      <c r="AO263" s="769"/>
      <c r="AP263" s="769"/>
      <c r="AQ263" s="372" t="str">
        <f t="shared" si="11"/>
        <v>n.é.</v>
      </c>
      <c r="AR263" s="373"/>
    </row>
    <row r="264" spans="1:55" ht="20.100000000000001" customHeight="1" x14ac:dyDescent="0.2">
      <c r="A264" s="482" t="s">
        <v>728</v>
      </c>
      <c r="B264" s="487"/>
      <c r="C264" s="382" t="s">
        <v>655</v>
      </c>
      <c r="D264" s="383"/>
      <c r="E264" s="383"/>
      <c r="F264" s="383"/>
      <c r="G264" s="383"/>
      <c r="H264" s="383"/>
      <c r="I264" s="383"/>
      <c r="J264" s="383"/>
      <c r="K264" s="383"/>
      <c r="L264" s="383"/>
      <c r="M264" s="383"/>
      <c r="N264" s="383"/>
      <c r="O264" s="383"/>
      <c r="P264" s="383"/>
      <c r="Q264" s="383"/>
      <c r="R264" s="383"/>
      <c r="S264" s="383"/>
      <c r="T264" s="383"/>
      <c r="U264" s="383"/>
      <c r="V264" s="383"/>
      <c r="W264" s="383"/>
      <c r="X264" s="383"/>
      <c r="Y264" s="383"/>
      <c r="Z264" s="383"/>
      <c r="AA264" s="383"/>
      <c r="AB264" s="384"/>
      <c r="AC264" s="385" t="s">
        <v>656</v>
      </c>
      <c r="AD264" s="386"/>
      <c r="AE264" s="769">
        <v>0</v>
      </c>
      <c r="AF264" s="769"/>
      <c r="AG264" s="769"/>
      <c r="AH264" s="769"/>
      <c r="AI264" s="769">
        <v>0</v>
      </c>
      <c r="AJ264" s="769"/>
      <c r="AK264" s="769"/>
      <c r="AL264" s="769"/>
      <c r="AM264" s="769">
        <v>0</v>
      </c>
      <c r="AN264" s="769"/>
      <c r="AO264" s="769"/>
      <c r="AP264" s="769"/>
      <c r="AQ264" s="372" t="str">
        <f t="shared" si="11"/>
        <v>n.é.</v>
      </c>
      <c r="AR264" s="373"/>
    </row>
    <row r="265" spans="1:55" s="2" customFormat="1" ht="20.100000000000001" customHeight="1" x14ac:dyDescent="0.2">
      <c r="A265" s="483" t="s">
        <v>729</v>
      </c>
      <c r="B265" s="499"/>
      <c r="C265" s="396" t="s">
        <v>738</v>
      </c>
      <c r="D265" s="397"/>
      <c r="E265" s="397"/>
      <c r="F265" s="397"/>
      <c r="G265" s="397"/>
      <c r="H265" s="397"/>
      <c r="I265" s="397"/>
      <c r="J265" s="397"/>
      <c r="K265" s="397"/>
      <c r="L265" s="397"/>
      <c r="M265" s="397"/>
      <c r="N265" s="397"/>
      <c r="O265" s="397"/>
      <c r="P265" s="397"/>
      <c r="Q265" s="397"/>
      <c r="R265" s="397"/>
      <c r="S265" s="397"/>
      <c r="T265" s="397"/>
      <c r="U265" s="397"/>
      <c r="V265" s="397"/>
      <c r="W265" s="397"/>
      <c r="X265" s="397"/>
      <c r="Y265" s="397"/>
      <c r="Z265" s="397"/>
      <c r="AA265" s="397"/>
      <c r="AB265" s="398"/>
      <c r="AC265" s="394" t="s">
        <v>411</v>
      </c>
      <c r="AD265" s="395"/>
      <c r="AE265" s="512">
        <f>SUM(AE260:AH264)</f>
        <v>0</v>
      </c>
      <c r="AF265" s="512"/>
      <c r="AG265" s="512"/>
      <c r="AH265" s="512"/>
      <c r="AI265" s="512">
        <v>0</v>
      </c>
      <c r="AJ265" s="512"/>
      <c r="AK265" s="512"/>
      <c r="AL265" s="512"/>
      <c r="AM265" s="512">
        <v>0</v>
      </c>
      <c r="AN265" s="512"/>
      <c r="AO265" s="512"/>
      <c r="AP265" s="512"/>
      <c r="AQ265" s="372" t="str">
        <f t="shared" si="11"/>
        <v>n.é.</v>
      </c>
      <c r="AR265" s="373"/>
    </row>
    <row r="266" spans="1:55" ht="20.100000000000001" customHeight="1" x14ac:dyDescent="0.2">
      <c r="A266" s="482" t="s">
        <v>938</v>
      </c>
      <c r="B266" s="487"/>
      <c r="C266" s="341" t="s">
        <v>412</v>
      </c>
      <c r="D266" s="342"/>
      <c r="E266" s="342"/>
      <c r="F266" s="342"/>
      <c r="G266" s="342"/>
      <c r="H266" s="342"/>
      <c r="I266" s="342"/>
      <c r="J266" s="342"/>
      <c r="K266" s="342"/>
      <c r="L266" s="342"/>
      <c r="M266" s="342"/>
      <c r="N266" s="342"/>
      <c r="O266" s="342"/>
      <c r="P266" s="342"/>
      <c r="Q266" s="342"/>
      <c r="R266" s="342"/>
      <c r="S266" s="342"/>
      <c r="T266" s="342"/>
      <c r="U266" s="342"/>
      <c r="V266" s="342"/>
      <c r="W266" s="342"/>
      <c r="X266" s="342"/>
      <c r="Y266" s="342"/>
      <c r="Z266" s="342"/>
      <c r="AA266" s="342"/>
      <c r="AB266" s="343"/>
      <c r="AC266" s="385" t="s">
        <v>413</v>
      </c>
      <c r="AD266" s="386"/>
      <c r="AE266" s="769">
        <v>0</v>
      </c>
      <c r="AF266" s="769"/>
      <c r="AG266" s="769"/>
      <c r="AH266" s="769"/>
      <c r="AI266" s="769">
        <v>0</v>
      </c>
      <c r="AJ266" s="769"/>
      <c r="AK266" s="769"/>
      <c r="AL266" s="769"/>
      <c r="AM266" s="769">
        <v>0</v>
      </c>
      <c r="AN266" s="769"/>
      <c r="AO266" s="769"/>
      <c r="AP266" s="769"/>
      <c r="AQ266" s="370" t="str">
        <f t="shared" si="11"/>
        <v>n.é.</v>
      </c>
      <c r="AR266" s="371"/>
    </row>
    <row r="267" spans="1:55" ht="20.100000000000001" customHeight="1" x14ac:dyDescent="0.2">
      <c r="A267" s="482" t="s">
        <v>939</v>
      </c>
      <c r="B267" s="487"/>
      <c r="C267" s="341" t="s">
        <v>658</v>
      </c>
      <c r="D267" s="342"/>
      <c r="E267" s="342"/>
      <c r="F267" s="342"/>
      <c r="G267" s="342"/>
      <c r="H267" s="342"/>
      <c r="I267" s="342"/>
      <c r="J267" s="342"/>
      <c r="K267" s="342"/>
      <c r="L267" s="342"/>
      <c r="M267" s="342"/>
      <c r="N267" s="342"/>
      <c r="O267" s="342"/>
      <c r="P267" s="342"/>
      <c r="Q267" s="342"/>
      <c r="R267" s="342"/>
      <c r="S267" s="342"/>
      <c r="T267" s="342"/>
      <c r="U267" s="342"/>
      <c r="V267" s="342"/>
      <c r="W267" s="342"/>
      <c r="X267" s="342"/>
      <c r="Y267" s="342"/>
      <c r="Z267" s="342"/>
      <c r="AA267" s="342"/>
      <c r="AB267" s="343"/>
      <c r="AC267" s="385" t="s">
        <v>659</v>
      </c>
      <c r="AD267" s="386"/>
      <c r="AE267" s="769">
        <v>0</v>
      </c>
      <c r="AF267" s="769"/>
      <c r="AG267" s="769"/>
      <c r="AH267" s="769"/>
      <c r="AI267" s="769">
        <v>0</v>
      </c>
      <c r="AJ267" s="769"/>
      <c r="AK267" s="769"/>
      <c r="AL267" s="769"/>
      <c r="AM267" s="769">
        <v>0</v>
      </c>
      <c r="AN267" s="769"/>
      <c r="AO267" s="769"/>
      <c r="AP267" s="769"/>
      <c r="AQ267" s="370" t="str">
        <f t="shared" si="11"/>
        <v>n.é.</v>
      </c>
      <c r="AR267" s="371"/>
    </row>
    <row r="268" spans="1:55" s="2" customFormat="1" ht="20.100000000000001" customHeight="1" thickBot="1" x14ac:dyDescent="0.25">
      <c r="A268" s="795" t="s">
        <v>940</v>
      </c>
      <c r="B268" s="796"/>
      <c r="C268" s="777" t="s">
        <v>739</v>
      </c>
      <c r="D268" s="778"/>
      <c r="E268" s="778"/>
      <c r="F268" s="778"/>
      <c r="G268" s="778"/>
      <c r="H268" s="778"/>
      <c r="I268" s="778"/>
      <c r="J268" s="778"/>
      <c r="K268" s="778"/>
      <c r="L268" s="778"/>
      <c r="M268" s="778"/>
      <c r="N268" s="778"/>
      <c r="O268" s="778"/>
      <c r="P268" s="778"/>
      <c r="Q268" s="778"/>
      <c r="R268" s="778"/>
      <c r="S268" s="778"/>
      <c r="T268" s="778"/>
      <c r="U268" s="778"/>
      <c r="V268" s="778"/>
      <c r="W268" s="778"/>
      <c r="X268" s="778"/>
      <c r="Y268" s="778"/>
      <c r="Z268" s="778"/>
      <c r="AA268" s="778"/>
      <c r="AB268" s="779"/>
      <c r="AC268" s="780" t="s">
        <v>414</v>
      </c>
      <c r="AD268" s="781"/>
      <c r="AE268" s="782">
        <f>AE259+AE265+AE266</f>
        <v>88216797</v>
      </c>
      <c r="AF268" s="782"/>
      <c r="AG268" s="782"/>
      <c r="AH268" s="782"/>
      <c r="AI268" s="782">
        <f>SUM(AI259)</f>
        <v>94825617</v>
      </c>
      <c r="AJ268" s="782"/>
      <c r="AK268" s="782"/>
      <c r="AL268" s="782"/>
      <c r="AM268" s="782">
        <f>SUM(AM259)</f>
        <v>64569158</v>
      </c>
      <c r="AN268" s="782"/>
      <c r="AO268" s="782"/>
      <c r="AP268" s="782"/>
      <c r="AQ268" s="786">
        <f t="shared" si="11"/>
        <v>0.68092526094504613</v>
      </c>
      <c r="AR268" s="787"/>
    </row>
    <row r="269" spans="1:55" s="2" customFormat="1" ht="20.100000000000001" customHeight="1" thickTop="1" x14ac:dyDescent="0.2">
      <c r="A269" s="788" t="s">
        <v>943</v>
      </c>
      <c r="B269" s="789"/>
      <c r="C269" s="790" t="s">
        <v>740</v>
      </c>
      <c r="D269" s="791"/>
      <c r="E269" s="791"/>
      <c r="F269" s="791"/>
      <c r="G269" s="791"/>
      <c r="H269" s="791"/>
      <c r="I269" s="791"/>
      <c r="J269" s="791"/>
      <c r="K269" s="791"/>
      <c r="L269" s="791"/>
      <c r="M269" s="791"/>
      <c r="N269" s="791"/>
      <c r="O269" s="791"/>
      <c r="P269" s="791"/>
      <c r="Q269" s="791"/>
      <c r="R269" s="791"/>
      <c r="S269" s="791"/>
      <c r="T269" s="791"/>
      <c r="U269" s="791"/>
      <c r="V269" s="791"/>
      <c r="W269" s="791"/>
      <c r="X269" s="791"/>
      <c r="Y269" s="791"/>
      <c r="Z269" s="791"/>
      <c r="AA269" s="791"/>
      <c r="AB269" s="792"/>
      <c r="AC269" s="793"/>
      <c r="AD269" s="794"/>
      <c r="AE269" s="783">
        <f>AE238+AE268</f>
        <v>208000000</v>
      </c>
      <c r="AF269" s="783"/>
      <c r="AG269" s="783"/>
      <c r="AH269" s="783"/>
      <c r="AI269" s="783">
        <f>SUM(AI238,AI268)</f>
        <v>230000000</v>
      </c>
      <c r="AJ269" s="783"/>
      <c r="AK269" s="783"/>
      <c r="AL269" s="783"/>
      <c r="AM269" s="783">
        <f>SUM(AM238,AM268)</f>
        <v>141379195</v>
      </c>
      <c r="AN269" s="783"/>
      <c r="AO269" s="783"/>
      <c r="AP269" s="783"/>
      <c r="AQ269" s="784">
        <f t="shared" si="11"/>
        <v>0.61469215217391304</v>
      </c>
      <c r="AR269" s="785"/>
    </row>
    <row r="271" spans="1:55" x14ac:dyDescent="0.2">
      <c r="AC271" s="797" t="s">
        <v>893</v>
      </c>
      <c r="AD271" s="797"/>
      <c r="AE271" s="798">
        <f>AE269-AE136</f>
        <v>0</v>
      </c>
      <c r="AF271" s="798"/>
      <c r="AG271" s="798"/>
      <c r="AH271" s="798"/>
      <c r="AI271" s="798">
        <f>AI269-AI136</f>
        <v>0</v>
      </c>
      <c r="AJ271" s="798"/>
      <c r="AK271" s="798"/>
      <c r="AL271" s="798"/>
      <c r="AM271" s="798">
        <f>AM136-AM269</f>
        <v>43569387</v>
      </c>
      <c r="AN271" s="798"/>
      <c r="AO271" s="798"/>
      <c r="AP271" s="798"/>
      <c r="AQ271" s="517"/>
      <c r="AR271" s="517"/>
    </row>
  </sheetData>
  <sheetProtection algorithmName="SHA-512" hashValue="dhcpjiC+3xjK6Jb9gJtLeixVJJTyCo2xqx2upvOuw0LDDH7gdooBCCmtHcT4o/HaLKvfMuEmNqwfzS5nHgU7dA==" saltValue="zZhVTy5o9X6WBU2KOAh4eA==" spinCount="100000" sheet="1" objects="1" scenarios="1"/>
  <mergeCells count="1835">
    <mergeCell ref="AM35:AP35"/>
    <mergeCell ref="A127:B127"/>
    <mergeCell ref="C127:AB127"/>
    <mergeCell ref="AC127:AD127"/>
    <mergeCell ref="AE127:AH127"/>
    <mergeCell ref="AI127:AL127"/>
    <mergeCell ref="AQ100:AR100"/>
    <mergeCell ref="A12:B12"/>
    <mergeCell ref="C12:X12"/>
    <mergeCell ref="AC12:AD12"/>
    <mergeCell ref="AE12:AH12"/>
    <mergeCell ref="AI12:AL12"/>
    <mergeCell ref="A17:B17"/>
    <mergeCell ref="C17:X17"/>
    <mergeCell ref="AC17:AD17"/>
    <mergeCell ref="AE17:AH17"/>
    <mergeCell ref="AI17:AL17"/>
    <mergeCell ref="AM73:AP73"/>
    <mergeCell ref="AQ73:AR73"/>
    <mergeCell ref="A74:B74"/>
    <mergeCell ref="C74:AB74"/>
    <mergeCell ref="AC74:AD74"/>
    <mergeCell ref="AE74:AH74"/>
    <mergeCell ref="AI74:AL74"/>
    <mergeCell ref="A73:B73"/>
    <mergeCell ref="C73:AB73"/>
    <mergeCell ref="C99:AB99"/>
    <mergeCell ref="AC99:AD99"/>
    <mergeCell ref="AE99:AH99"/>
    <mergeCell ref="AI99:AL99"/>
    <mergeCell ref="AQ99:AR99"/>
    <mergeCell ref="AC29:AD29"/>
    <mergeCell ref="A166:B166"/>
    <mergeCell ref="A167:B167"/>
    <mergeCell ref="AC164:AD164"/>
    <mergeCell ref="AC165:AD165"/>
    <mergeCell ref="AC166:AD166"/>
    <mergeCell ref="AC167:AD167"/>
    <mergeCell ref="AE164:AH164"/>
    <mergeCell ref="AE165:AH165"/>
    <mergeCell ref="AE209:AH209"/>
    <mergeCell ref="AI209:AL209"/>
    <mergeCell ref="A158:B158"/>
    <mergeCell ref="AI177:AL177"/>
    <mergeCell ref="AI187:AL187"/>
    <mergeCell ref="A208:B208"/>
    <mergeCell ref="C208:AB208"/>
    <mergeCell ref="C200:AB200"/>
    <mergeCell ref="C205:AB205"/>
    <mergeCell ref="AC205:AD205"/>
    <mergeCell ref="AE205:AH205"/>
    <mergeCell ref="AI205:AL205"/>
    <mergeCell ref="AC208:AD208"/>
    <mergeCell ref="AE208:AH208"/>
    <mergeCell ref="AI208:AL208"/>
    <mergeCell ref="AE204:AH204"/>
    <mergeCell ref="AC197:AD197"/>
    <mergeCell ref="AE197:AH197"/>
    <mergeCell ref="A201:B201"/>
    <mergeCell ref="A192:B192"/>
    <mergeCell ref="C192:AB192"/>
    <mergeCell ref="AC192:AD192"/>
    <mergeCell ref="AI196:AL196"/>
    <mergeCell ref="AE193:AH193"/>
    <mergeCell ref="AQ264:AR264"/>
    <mergeCell ref="A264:B264"/>
    <mergeCell ref="C264:AB264"/>
    <mergeCell ref="AC264:AD264"/>
    <mergeCell ref="AE264:AH264"/>
    <mergeCell ref="AI264:AL264"/>
    <mergeCell ref="C158:AB158"/>
    <mergeCell ref="AC158:AD158"/>
    <mergeCell ref="A191:B191"/>
    <mergeCell ref="C191:AB191"/>
    <mergeCell ref="A132:B132"/>
    <mergeCell ref="C132:AB132"/>
    <mergeCell ref="AC132:AD132"/>
    <mergeCell ref="AC193:AD193"/>
    <mergeCell ref="AE192:AH192"/>
    <mergeCell ref="AI192:AL192"/>
    <mergeCell ref="AM164:AP164"/>
    <mergeCell ref="AM165:AP165"/>
    <mergeCell ref="AM166:AP166"/>
    <mergeCell ref="AM167:AP167"/>
    <mergeCell ref="AQ164:AR164"/>
    <mergeCell ref="AQ165:AR165"/>
    <mergeCell ref="AQ132:AR132"/>
    <mergeCell ref="AQ253:AR253"/>
    <mergeCell ref="AM252:AP252"/>
    <mergeCell ref="AQ252:AR252"/>
    <mergeCell ref="AM264:AP264"/>
    <mergeCell ref="AI207:AL207"/>
    <mergeCell ref="AQ167:AR167"/>
    <mergeCell ref="AI199:AL199"/>
    <mergeCell ref="AE202:AH202"/>
    <mergeCell ref="AI202:AL202"/>
    <mergeCell ref="AQ255:AR255"/>
    <mergeCell ref="AQ254:AR254"/>
    <mergeCell ref="AM253:AP253"/>
    <mergeCell ref="A11:B11"/>
    <mergeCell ref="C11:AB11"/>
    <mergeCell ref="AC11:AD11"/>
    <mergeCell ref="AE11:AH11"/>
    <mergeCell ref="AI11:AL11"/>
    <mergeCell ref="AI260:AL260"/>
    <mergeCell ref="AM259:AP259"/>
    <mergeCell ref="AQ259:AR259"/>
    <mergeCell ref="A259:B259"/>
    <mergeCell ref="C259:AB259"/>
    <mergeCell ref="AC259:AD259"/>
    <mergeCell ref="AC260:AD260"/>
    <mergeCell ref="AE260:AH260"/>
    <mergeCell ref="AM37:AP37"/>
    <mergeCell ref="AI37:AL37"/>
    <mergeCell ref="A29:B29"/>
    <mergeCell ref="AE166:AH166"/>
    <mergeCell ref="AE167:AH167"/>
    <mergeCell ref="C29:AB29"/>
    <mergeCell ref="C35:AB35"/>
    <mergeCell ref="AC35:AD35"/>
    <mergeCell ref="AE35:AH35"/>
    <mergeCell ref="A35:B35"/>
    <mergeCell ref="AI35:AL35"/>
    <mergeCell ref="AQ28:AR28"/>
    <mergeCell ref="AM74:AP74"/>
    <mergeCell ref="AQ74:AR74"/>
    <mergeCell ref="C164:X164"/>
    <mergeCell ref="C165:X165"/>
    <mergeCell ref="AC261:AD261"/>
    <mergeCell ref="AE261:AH261"/>
    <mergeCell ref="AI261:AL261"/>
    <mergeCell ref="A253:B253"/>
    <mergeCell ref="C253:AB253"/>
    <mergeCell ref="AC253:AD253"/>
    <mergeCell ref="AE253:AH253"/>
    <mergeCell ref="AQ158:AR158"/>
    <mergeCell ref="AM159:AP159"/>
    <mergeCell ref="AM157:AP157"/>
    <mergeCell ref="AQ157:AR157"/>
    <mergeCell ref="AE158:AH158"/>
    <mergeCell ref="AI158:AL158"/>
    <mergeCell ref="C157:AB157"/>
    <mergeCell ref="AC157:AD157"/>
    <mergeCell ref="AE157:AH157"/>
    <mergeCell ref="C190:AB190"/>
    <mergeCell ref="AC190:AD190"/>
    <mergeCell ref="AE184:AH184"/>
    <mergeCell ref="AQ159:AR159"/>
    <mergeCell ref="AM190:AP190"/>
    <mergeCell ref="AM234:AP234"/>
    <mergeCell ref="AQ234:AR234"/>
    <mergeCell ref="AQ230:AR230"/>
    <mergeCell ref="AM228:AP228"/>
    <mergeCell ref="AQ228:AR228"/>
    <mergeCell ref="AM225:AP225"/>
    <mergeCell ref="AQ225:AR225"/>
    <mergeCell ref="AQ224:AR224"/>
    <mergeCell ref="AQ233:AR233"/>
    <mergeCell ref="AM229:AP229"/>
    <mergeCell ref="AQ229:AR229"/>
    <mergeCell ref="A263:B263"/>
    <mergeCell ref="C263:AB263"/>
    <mergeCell ref="AC263:AD263"/>
    <mergeCell ref="AE263:AH263"/>
    <mergeCell ref="AI263:AL263"/>
    <mergeCell ref="AM263:AP263"/>
    <mergeCell ref="AQ263:AR263"/>
    <mergeCell ref="AM254:AP254"/>
    <mergeCell ref="AC255:AD255"/>
    <mergeCell ref="AE255:AH255"/>
    <mergeCell ref="AI255:AL255"/>
    <mergeCell ref="AM160:AP160"/>
    <mergeCell ref="AI190:AL190"/>
    <mergeCell ref="A189:B189"/>
    <mergeCell ref="A207:B207"/>
    <mergeCell ref="C207:AB207"/>
    <mergeCell ref="AC207:AD207"/>
    <mergeCell ref="AQ209:AR209"/>
    <mergeCell ref="A206:B206"/>
    <mergeCell ref="C206:AB206"/>
    <mergeCell ref="AC206:AD206"/>
    <mergeCell ref="AE206:AH206"/>
    <mergeCell ref="AE190:AH190"/>
    <mergeCell ref="AI206:AL206"/>
    <mergeCell ref="AM206:AP206"/>
    <mergeCell ref="AQ206:AR206"/>
    <mergeCell ref="C189:AB189"/>
    <mergeCell ref="AC189:AD189"/>
    <mergeCell ref="AM188:AP188"/>
    <mergeCell ref="AE207:AH207"/>
    <mergeCell ref="AI168:AL168"/>
    <mergeCell ref="A190:B190"/>
    <mergeCell ref="AE29:AH29"/>
    <mergeCell ref="A30:B30"/>
    <mergeCell ref="C30:AB30"/>
    <mergeCell ref="A97:B97"/>
    <mergeCell ref="C97:AB97"/>
    <mergeCell ref="AC97:AD97"/>
    <mergeCell ref="AE97:AH97"/>
    <mergeCell ref="AI97:AL97"/>
    <mergeCell ref="A99:B99"/>
    <mergeCell ref="AM97:AP97"/>
    <mergeCell ref="AQ97:AR97"/>
    <mergeCell ref="AQ78:AR78"/>
    <mergeCell ref="AQ93:AR93"/>
    <mergeCell ref="AM99:AP99"/>
    <mergeCell ref="AC271:AD271"/>
    <mergeCell ref="AE271:AH271"/>
    <mergeCell ref="AI271:AL271"/>
    <mergeCell ref="AM271:AP271"/>
    <mergeCell ref="AM248:AP248"/>
    <mergeCell ref="AI253:AL253"/>
    <mergeCell ref="AM255:AP255"/>
    <mergeCell ref="AM191:AP191"/>
    <mergeCell ref="AE191:AH191"/>
    <mergeCell ref="AI191:AL191"/>
    <mergeCell ref="AM233:AP233"/>
    <mergeCell ref="AQ271:AR271"/>
    <mergeCell ref="AC191:AD191"/>
    <mergeCell ref="AC204:AD204"/>
    <mergeCell ref="AQ198:AR198"/>
    <mergeCell ref="AQ201:AR201"/>
    <mergeCell ref="AQ248:AR248"/>
    <mergeCell ref="AQ256:AR256"/>
    <mergeCell ref="AC257:AD257"/>
    <mergeCell ref="AE257:AH257"/>
    <mergeCell ref="AI257:AL257"/>
    <mergeCell ref="AM257:AP257"/>
    <mergeCell ref="AQ257:AR257"/>
    <mergeCell ref="AQ200:AR200"/>
    <mergeCell ref="AI198:AL198"/>
    <mergeCell ref="AQ199:AR199"/>
    <mergeCell ref="AM200:AP200"/>
    <mergeCell ref="AQ196:AR196"/>
    <mergeCell ref="AI200:AL200"/>
    <mergeCell ref="AM212:AP212"/>
    <mergeCell ref="AQ212:AR212"/>
    <mergeCell ref="AM232:AP232"/>
    <mergeCell ref="AQ231:AR231"/>
    <mergeCell ref="AM161:AP161"/>
    <mergeCell ref="AQ72:AR72"/>
    <mergeCell ref="AM72:AP72"/>
    <mergeCell ref="AQ160:AR160"/>
    <mergeCell ref="AI94:AL94"/>
    <mergeCell ref="AM94:AP94"/>
    <mergeCell ref="AQ94:AR94"/>
    <mergeCell ref="AI132:AL132"/>
    <mergeCell ref="AM189:AP189"/>
    <mergeCell ref="AM187:AP187"/>
    <mergeCell ref="AM185:AP185"/>
    <mergeCell ref="AQ185:AR185"/>
    <mergeCell ref="AM180:AP180"/>
    <mergeCell ref="AI131:AL131"/>
    <mergeCell ref="AM131:AP131"/>
    <mergeCell ref="AQ131:AR131"/>
    <mergeCell ref="AM158:AP158"/>
    <mergeCell ref="AQ188:AR188"/>
    <mergeCell ref="AQ197:AR197"/>
    <mergeCell ref="AM231:AP231"/>
    <mergeCell ref="AQ227:AR227"/>
    <mergeCell ref="AQ226:AR226"/>
    <mergeCell ref="AM221:AP221"/>
    <mergeCell ref="AQ221:AR221"/>
    <mergeCell ref="A188:B188"/>
    <mergeCell ref="C188:AB188"/>
    <mergeCell ref="AC188:AD188"/>
    <mergeCell ref="AE188:AH188"/>
    <mergeCell ref="AI188:AL188"/>
    <mergeCell ref="A187:B187"/>
    <mergeCell ref="C187:AB187"/>
    <mergeCell ref="AE189:AH189"/>
    <mergeCell ref="AQ190:AR190"/>
    <mergeCell ref="A160:B160"/>
    <mergeCell ref="AQ163:AR163"/>
    <mergeCell ref="A168:B168"/>
    <mergeCell ref="C168:AB168"/>
    <mergeCell ref="AC168:AD168"/>
    <mergeCell ref="AE168:AH168"/>
    <mergeCell ref="AI163:AL163"/>
    <mergeCell ref="A162:B162"/>
    <mergeCell ref="AC187:AD187"/>
    <mergeCell ref="AE187:AH187"/>
    <mergeCell ref="AQ191:AR191"/>
    <mergeCell ref="AQ189:AR189"/>
    <mergeCell ref="C166:X166"/>
    <mergeCell ref="C167:X167"/>
    <mergeCell ref="A164:B164"/>
    <mergeCell ref="A165:B165"/>
    <mergeCell ref="AQ187:AR187"/>
    <mergeCell ref="AM184:AP184"/>
    <mergeCell ref="AQ184:AR184"/>
    <mergeCell ref="AM183:AP183"/>
    <mergeCell ref="AQ183:AR183"/>
    <mergeCell ref="AI189:AL189"/>
    <mergeCell ref="AI164:AL164"/>
    <mergeCell ref="AI165:AL165"/>
    <mergeCell ref="AI166:AL166"/>
    <mergeCell ref="AI167:AL167"/>
    <mergeCell ref="AQ166:AR166"/>
    <mergeCell ref="A184:B184"/>
    <mergeCell ref="C184:AB184"/>
    <mergeCell ref="AC184:AD184"/>
    <mergeCell ref="AI184:AL184"/>
    <mergeCell ref="A183:B183"/>
    <mergeCell ref="C183:AB183"/>
    <mergeCell ref="AE181:AH181"/>
    <mergeCell ref="AI181:AL181"/>
    <mergeCell ref="AM176:AP176"/>
    <mergeCell ref="AQ176:AR176"/>
    <mergeCell ref="AM175:AP175"/>
    <mergeCell ref="AQ175:AR175"/>
    <mergeCell ref="A176:B176"/>
    <mergeCell ref="C176:AB176"/>
    <mergeCell ref="AC176:AD176"/>
    <mergeCell ref="AE176:AH176"/>
    <mergeCell ref="AI176:AL176"/>
    <mergeCell ref="A175:B175"/>
    <mergeCell ref="C175:AB175"/>
    <mergeCell ref="AC175:AD175"/>
    <mergeCell ref="AE175:AH175"/>
    <mergeCell ref="AC198:AD198"/>
    <mergeCell ref="AE198:AH198"/>
    <mergeCell ref="A193:B193"/>
    <mergeCell ref="C193:AB193"/>
    <mergeCell ref="AE200:AH200"/>
    <mergeCell ref="AI229:AL229"/>
    <mergeCell ref="AE223:AH223"/>
    <mergeCell ref="AI223:AL223"/>
    <mergeCell ref="A222:B222"/>
    <mergeCell ref="C222:AB222"/>
    <mergeCell ref="AC222:AD222"/>
    <mergeCell ref="AE222:AH222"/>
    <mergeCell ref="AI222:AL222"/>
    <mergeCell ref="AE216:AH216"/>
    <mergeCell ref="AI216:AL216"/>
    <mergeCell ref="AI210:AL210"/>
    <mergeCell ref="A211:B211"/>
    <mergeCell ref="C211:AB211"/>
    <mergeCell ref="AC211:AD211"/>
    <mergeCell ref="AE211:AH211"/>
    <mergeCell ref="AI211:AL211"/>
    <mergeCell ref="C212:AB212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C228:AB228"/>
    <mergeCell ref="AC209:AD209"/>
    <mergeCell ref="A197:B197"/>
    <mergeCell ref="AI193:AL193"/>
    <mergeCell ref="A248:B248"/>
    <mergeCell ref="C209:AB209"/>
    <mergeCell ref="AI247:AL247"/>
    <mergeCell ref="A245:B245"/>
    <mergeCell ref="C245:AB245"/>
    <mergeCell ref="AC245:AD245"/>
    <mergeCell ref="AE245:AH245"/>
    <mergeCell ref="AI245:AL245"/>
    <mergeCell ref="A246:B246"/>
    <mergeCell ref="C246:AB246"/>
    <mergeCell ref="AC246:AD246"/>
    <mergeCell ref="AE246:AH246"/>
    <mergeCell ref="AI246:AL246"/>
    <mergeCell ref="A244:B244"/>
    <mergeCell ref="C244:AB244"/>
    <mergeCell ref="AC244:AD244"/>
    <mergeCell ref="AI197:AL197"/>
    <mergeCell ref="A202:B202"/>
    <mergeCell ref="AE244:AH244"/>
    <mergeCell ref="AI244:AL244"/>
    <mergeCell ref="A243:B243"/>
    <mergeCell ref="C243:AB243"/>
    <mergeCell ref="AC243:AD243"/>
    <mergeCell ref="AE243:AH243"/>
    <mergeCell ref="AI243:AL243"/>
    <mergeCell ref="AE228:AH228"/>
    <mergeCell ref="A198:B198"/>
    <mergeCell ref="AI228:AL228"/>
    <mergeCell ref="C198:AB198"/>
    <mergeCell ref="AC212:AD212"/>
    <mergeCell ref="AE250:AH250"/>
    <mergeCell ref="AM168:AP168"/>
    <mergeCell ref="AQ168:AR168"/>
    <mergeCell ref="AM163:AP163"/>
    <mergeCell ref="AM162:AP162"/>
    <mergeCell ref="AQ162:AR162"/>
    <mergeCell ref="AI204:AL204"/>
    <mergeCell ref="A200:B200"/>
    <mergeCell ref="A199:B199"/>
    <mergeCell ref="C199:AB199"/>
    <mergeCell ref="AC199:AD199"/>
    <mergeCell ref="AE199:AH199"/>
    <mergeCell ref="C203:AB203"/>
    <mergeCell ref="AC203:AD203"/>
    <mergeCell ref="AE203:AH203"/>
    <mergeCell ref="AI203:AL203"/>
    <mergeCell ref="A204:B204"/>
    <mergeCell ref="C204:AB204"/>
    <mergeCell ref="AC200:AD200"/>
    <mergeCell ref="A209:B209"/>
    <mergeCell ref="A234:B234"/>
    <mergeCell ref="C248:AB248"/>
    <mergeCell ref="AC248:AD248"/>
    <mergeCell ref="AE248:AH248"/>
    <mergeCell ref="AI248:AL248"/>
    <mergeCell ref="AM247:AP247"/>
    <mergeCell ref="AQ247:AR247"/>
    <mergeCell ref="AM245:AP245"/>
    <mergeCell ref="A247:B247"/>
    <mergeCell ref="C247:AB247"/>
    <mergeCell ref="AC247:AD247"/>
    <mergeCell ref="AE247:AH247"/>
    <mergeCell ref="A159:B159"/>
    <mergeCell ref="C159:AB159"/>
    <mergeCell ref="AC159:AD159"/>
    <mergeCell ref="AE159:AH159"/>
    <mergeCell ref="AI159:AL159"/>
    <mergeCell ref="AC73:AD73"/>
    <mergeCell ref="AE73:AH73"/>
    <mergeCell ref="AI73:AL73"/>
    <mergeCell ref="A72:B72"/>
    <mergeCell ref="C72:AB72"/>
    <mergeCell ref="AM193:AP193"/>
    <mergeCell ref="AM192:AP192"/>
    <mergeCell ref="AM202:AP202"/>
    <mergeCell ref="C195:AB195"/>
    <mergeCell ref="AC195:AD195"/>
    <mergeCell ref="AE195:AH195"/>
    <mergeCell ref="AQ202:AR202"/>
    <mergeCell ref="AM196:AP196"/>
    <mergeCell ref="AM195:AP195"/>
    <mergeCell ref="AQ194:AR194"/>
    <mergeCell ref="AQ193:AR193"/>
    <mergeCell ref="AQ195:AR195"/>
    <mergeCell ref="A196:B196"/>
    <mergeCell ref="C196:AB196"/>
    <mergeCell ref="AC196:AD196"/>
    <mergeCell ref="AE196:AH196"/>
    <mergeCell ref="AQ192:AR192"/>
    <mergeCell ref="A194:B194"/>
    <mergeCell ref="C194:AB194"/>
    <mergeCell ref="AC194:AD194"/>
    <mergeCell ref="AE194:AH194"/>
    <mergeCell ref="AI194:AL194"/>
    <mergeCell ref="AQ60:AR60"/>
    <mergeCell ref="AQ70:AR70"/>
    <mergeCell ref="A70:B70"/>
    <mergeCell ref="C70:AB70"/>
    <mergeCell ref="AC70:AD70"/>
    <mergeCell ref="AE70:AH70"/>
    <mergeCell ref="AI70:AL70"/>
    <mergeCell ref="AM69:AP69"/>
    <mergeCell ref="A69:B69"/>
    <mergeCell ref="C69:AB69"/>
    <mergeCell ref="AC69:AD69"/>
    <mergeCell ref="AE69:AH69"/>
    <mergeCell ref="AI69:AL69"/>
    <mergeCell ref="AM70:AP70"/>
    <mergeCell ref="AC67:AD67"/>
    <mergeCell ref="AE67:AH67"/>
    <mergeCell ref="AI67:AL67"/>
    <mergeCell ref="AQ69:AR69"/>
    <mergeCell ref="AM66:AP66"/>
    <mergeCell ref="AQ66:AR66"/>
    <mergeCell ref="AM65:AP65"/>
    <mergeCell ref="AQ65:AR65"/>
    <mergeCell ref="A66:B66"/>
    <mergeCell ref="C66:AB66"/>
    <mergeCell ref="AC66:AD66"/>
    <mergeCell ref="AE66:AH66"/>
    <mergeCell ref="AI66:AL66"/>
    <mergeCell ref="A65:B65"/>
    <mergeCell ref="C65:AB65"/>
    <mergeCell ref="AC65:AD65"/>
    <mergeCell ref="AE65:AH65"/>
    <mergeCell ref="AI65:AL65"/>
    <mergeCell ref="AM41:AP41"/>
    <mergeCell ref="A39:B39"/>
    <mergeCell ref="C39:AB39"/>
    <mergeCell ref="AC39:AD39"/>
    <mergeCell ref="AE39:AH39"/>
    <mergeCell ref="AI39:AL39"/>
    <mergeCell ref="A36:B36"/>
    <mergeCell ref="C36:AB36"/>
    <mergeCell ref="AC36:AD36"/>
    <mergeCell ref="AE36:AH36"/>
    <mergeCell ref="AI36:AL36"/>
    <mergeCell ref="A63:B63"/>
    <mergeCell ref="C63:AB63"/>
    <mergeCell ref="AC63:AD63"/>
    <mergeCell ref="AE63:AH63"/>
    <mergeCell ref="AI63:AL63"/>
    <mergeCell ref="AM60:AP60"/>
    <mergeCell ref="A61:B61"/>
    <mergeCell ref="C61:AB61"/>
    <mergeCell ref="AC61:AD61"/>
    <mergeCell ref="AE61:AH61"/>
    <mergeCell ref="AI61:AL61"/>
    <mergeCell ref="AM58:AP58"/>
    <mergeCell ref="AM55:AP55"/>
    <mergeCell ref="AM51:AP51"/>
    <mergeCell ref="AM47:AP47"/>
    <mergeCell ref="AM43:AP43"/>
    <mergeCell ref="AM39:AP39"/>
    <mergeCell ref="A37:B37"/>
    <mergeCell ref="C37:AB37"/>
    <mergeCell ref="AC37:AD37"/>
    <mergeCell ref="AE37:AH37"/>
    <mergeCell ref="AM269:AP269"/>
    <mergeCell ref="AQ269:AR269"/>
    <mergeCell ref="AM268:AP268"/>
    <mergeCell ref="AQ268:AR268"/>
    <mergeCell ref="A269:B269"/>
    <mergeCell ref="C269:AB269"/>
    <mergeCell ref="AC269:AD269"/>
    <mergeCell ref="AE269:AH269"/>
    <mergeCell ref="AI269:AL269"/>
    <mergeCell ref="A268:B268"/>
    <mergeCell ref="AM10:AP10"/>
    <mergeCell ref="AQ10:AR10"/>
    <mergeCell ref="A20:B20"/>
    <mergeCell ref="C20:AB20"/>
    <mergeCell ref="AC20:AD20"/>
    <mergeCell ref="AE20:AH20"/>
    <mergeCell ref="AI20:AL20"/>
    <mergeCell ref="A14:B14"/>
    <mergeCell ref="C14:AB14"/>
    <mergeCell ref="AC14:AD14"/>
    <mergeCell ref="AE14:AH14"/>
    <mergeCell ref="AI14:AL14"/>
    <mergeCell ref="A10:B10"/>
    <mergeCell ref="C10:AB10"/>
    <mergeCell ref="AC10:AD10"/>
    <mergeCell ref="AE10:AH10"/>
    <mergeCell ref="AI10:AL10"/>
    <mergeCell ref="AM19:AP19"/>
    <mergeCell ref="AQ25:AR25"/>
    <mergeCell ref="A25:B25"/>
    <mergeCell ref="C25:AB25"/>
    <mergeCell ref="A13:B13"/>
    <mergeCell ref="C268:AB268"/>
    <mergeCell ref="AC268:AD268"/>
    <mergeCell ref="AE268:AH268"/>
    <mergeCell ref="AI268:AL268"/>
    <mergeCell ref="AM265:AP265"/>
    <mergeCell ref="AQ265:AR265"/>
    <mergeCell ref="A266:B266"/>
    <mergeCell ref="C266:AB266"/>
    <mergeCell ref="AC266:AD266"/>
    <mergeCell ref="AE266:AH266"/>
    <mergeCell ref="AI266:AL266"/>
    <mergeCell ref="A265:B265"/>
    <mergeCell ref="C265:AB265"/>
    <mergeCell ref="AC265:AD265"/>
    <mergeCell ref="AE265:AH265"/>
    <mergeCell ref="AI265:AL265"/>
    <mergeCell ref="A267:B267"/>
    <mergeCell ref="C267:AB267"/>
    <mergeCell ref="AC267:AD267"/>
    <mergeCell ref="AE267:AH267"/>
    <mergeCell ref="AI267:AL267"/>
    <mergeCell ref="AM267:AP267"/>
    <mergeCell ref="AQ267:AR267"/>
    <mergeCell ref="AM266:AP266"/>
    <mergeCell ref="AQ266:AR266"/>
    <mergeCell ref="AI252:AL252"/>
    <mergeCell ref="AM250:AP250"/>
    <mergeCell ref="A251:B251"/>
    <mergeCell ref="C251:AB251"/>
    <mergeCell ref="AE259:AH259"/>
    <mergeCell ref="AI259:AL259"/>
    <mergeCell ref="AM262:AP262"/>
    <mergeCell ref="AQ262:AR262"/>
    <mergeCell ref="A262:B262"/>
    <mergeCell ref="C262:AB262"/>
    <mergeCell ref="AC262:AD262"/>
    <mergeCell ref="AE262:AH262"/>
    <mergeCell ref="AI262:AL262"/>
    <mergeCell ref="A258:B258"/>
    <mergeCell ref="C258:AB258"/>
    <mergeCell ref="AC258:AD258"/>
    <mergeCell ref="AE258:AH258"/>
    <mergeCell ref="AI258:AL258"/>
    <mergeCell ref="AM258:AP258"/>
    <mergeCell ref="AQ258:AR258"/>
    <mergeCell ref="AM261:AP261"/>
    <mergeCell ref="AQ261:AR261"/>
    <mergeCell ref="AM260:AP260"/>
    <mergeCell ref="AQ260:AR260"/>
    <mergeCell ref="A257:B257"/>
    <mergeCell ref="C257:AB257"/>
    <mergeCell ref="A256:B256"/>
    <mergeCell ref="C256:AB256"/>
    <mergeCell ref="A261:B261"/>
    <mergeCell ref="C261:AB261"/>
    <mergeCell ref="A260:B260"/>
    <mergeCell ref="C260:AB260"/>
    <mergeCell ref="AQ251:AR251"/>
    <mergeCell ref="AM251:AP251"/>
    <mergeCell ref="AM249:AP249"/>
    <mergeCell ref="AQ249:AR249"/>
    <mergeCell ref="A250:B250"/>
    <mergeCell ref="C250:AB250"/>
    <mergeCell ref="AC250:AD250"/>
    <mergeCell ref="AI251:AL251"/>
    <mergeCell ref="A249:B249"/>
    <mergeCell ref="C249:AB249"/>
    <mergeCell ref="AC249:AD249"/>
    <mergeCell ref="AE249:AH249"/>
    <mergeCell ref="AI249:AL249"/>
    <mergeCell ref="AQ250:AR250"/>
    <mergeCell ref="AC251:AD251"/>
    <mergeCell ref="AE251:AH251"/>
    <mergeCell ref="AC256:AD256"/>
    <mergeCell ref="AE256:AH256"/>
    <mergeCell ref="AI256:AL256"/>
    <mergeCell ref="AM256:AP256"/>
    <mergeCell ref="A254:B254"/>
    <mergeCell ref="C254:AB254"/>
    <mergeCell ref="AC254:AD254"/>
    <mergeCell ref="AE254:AH254"/>
    <mergeCell ref="AI254:AL254"/>
    <mergeCell ref="C255:AB255"/>
    <mergeCell ref="A255:B255"/>
    <mergeCell ref="AI250:AL250"/>
    <mergeCell ref="A252:B252"/>
    <mergeCell ref="C252:AB252"/>
    <mergeCell ref="AC252:AD252"/>
    <mergeCell ref="AE252:AH252"/>
    <mergeCell ref="AM246:AP246"/>
    <mergeCell ref="AQ246:AR246"/>
    <mergeCell ref="AM244:AP244"/>
    <mergeCell ref="AQ244:AR244"/>
    <mergeCell ref="AM243:AP243"/>
    <mergeCell ref="AQ243:AR243"/>
    <mergeCell ref="AM239:AP239"/>
    <mergeCell ref="AQ239:AR239"/>
    <mergeCell ref="A240:B240"/>
    <mergeCell ref="C240:AB240"/>
    <mergeCell ref="AC240:AD240"/>
    <mergeCell ref="AE240:AH240"/>
    <mergeCell ref="AI240:AL240"/>
    <mergeCell ref="A239:B239"/>
    <mergeCell ref="C239:AB239"/>
    <mergeCell ref="AC239:AD239"/>
    <mergeCell ref="AE239:AH239"/>
    <mergeCell ref="AI239:AL239"/>
    <mergeCell ref="AQ245:AR245"/>
    <mergeCell ref="AM238:AP238"/>
    <mergeCell ref="AQ238:AR238"/>
    <mergeCell ref="AM241:AP241"/>
    <mergeCell ref="AQ241:AR241"/>
    <mergeCell ref="A242:B242"/>
    <mergeCell ref="C242:AB242"/>
    <mergeCell ref="AC242:AD242"/>
    <mergeCell ref="AE242:AH242"/>
    <mergeCell ref="AI242:AL242"/>
    <mergeCell ref="A241:B241"/>
    <mergeCell ref="C241:AB241"/>
    <mergeCell ref="AC241:AD241"/>
    <mergeCell ref="AE241:AH241"/>
    <mergeCell ref="AI241:AL241"/>
    <mergeCell ref="AM240:AP240"/>
    <mergeCell ref="AQ240:AR240"/>
    <mergeCell ref="AM237:AP237"/>
    <mergeCell ref="AQ237:AR237"/>
    <mergeCell ref="A238:B238"/>
    <mergeCell ref="C238:AB238"/>
    <mergeCell ref="AC238:AD238"/>
    <mergeCell ref="AE238:AH238"/>
    <mergeCell ref="AI238:AL238"/>
    <mergeCell ref="A237:B237"/>
    <mergeCell ref="C237:AB237"/>
    <mergeCell ref="AC237:AD237"/>
    <mergeCell ref="AE237:AH237"/>
    <mergeCell ref="AI237:AL237"/>
    <mergeCell ref="AM242:AP242"/>
    <mergeCell ref="AQ242:AR242"/>
    <mergeCell ref="AM236:AP236"/>
    <mergeCell ref="AQ236:AR236"/>
    <mergeCell ref="A236:B236"/>
    <mergeCell ref="C236:AB236"/>
    <mergeCell ref="AC236:AD236"/>
    <mergeCell ref="AE236:AH236"/>
    <mergeCell ref="AI236:AL236"/>
    <mergeCell ref="A235:B235"/>
    <mergeCell ref="C235:AB235"/>
    <mergeCell ref="AC235:AD235"/>
    <mergeCell ref="AE235:AH235"/>
    <mergeCell ref="AI235:AL235"/>
    <mergeCell ref="AM235:AP235"/>
    <mergeCell ref="AQ232:AR232"/>
    <mergeCell ref="A233:B233"/>
    <mergeCell ref="C233:AB233"/>
    <mergeCell ref="AC233:AD233"/>
    <mergeCell ref="AE233:AH233"/>
    <mergeCell ref="AI233:AL233"/>
    <mergeCell ref="A232:B232"/>
    <mergeCell ref="C232:AB232"/>
    <mergeCell ref="AC232:AD232"/>
    <mergeCell ref="AE232:AH232"/>
    <mergeCell ref="AI232:AL232"/>
    <mergeCell ref="AQ235:AR235"/>
    <mergeCell ref="C234:AB234"/>
    <mergeCell ref="AC234:AD234"/>
    <mergeCell ref="AE234:AH234"/>
    <mergeCell ref="AI234:AL234"/>
    <mergeCell ref="AM227:AP227"/>
    <mergeCell ref="AM224:AP224"/>
    <mergeCell ref="AM230:AP230"/>
    <mergeCell ref="A231:B231"/>
    <mergeCell ref="C231:AB231"/>
    <mergeCell ref="AC231:AD231"/>
    <mergeCell ref="AE231:AH231"/>
    <mergeCell ref="AI231:AL231"/>
    <mergeCell ref="A230:B230"/>
    <mergeCell ref="C230:AB230"/>
    <mergeCell ref="AC230:AD230"/>
    <mergeCell ref="AE230:AH230"/>
    <mergeCell ref="AI230:AL230"/>
    <mergeCell ref="A229:B229"/>
    <mergeCell ref="C229:AB229"/>
    <mergeCell ref="AC229:AD229"/>
    <mergeCell ref="AM226:AP226"/>
    <mergeCell ref="A227:B227"/>
    <mergeCell ref="C227:AB227"/>
    <mergeCell ref="AC227:AD227"/>
    <mergeCell ref="AE227:AH227"/>
    <mergeCell ref="AI227:AL227"/>
    <mergeCell ref="A226:B226"/>
    <mergeCell ref="C226:AB226"/>
    <mergeCell ref="AC226:AD226"/>
    <mergeCell ref="AE226:AH226"/>
    <mergeCell ref="AI226:AL226"/>
    <mergeCell ref="AE229:AH229"/>
    <mergeCell ref="A225:B225"/>
    <mergeCell ref="C225:AB225"/>
    <mergeCell ref="A228:B228"/>
    <mergeCell ref="AC228:AD228"/>
    <mergeCell ref="AM220:AP220"/>
    <mergeCell ref="AQ220:AR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2:AP222"/>
    <mergeCell ref="AQ222:AR222"/>
    <mergeCell ref="A223:B223"/>
    <mergeCell ref="C223:AB223"/>
    <mergeCell ref="AC223:AD223"/>
    <mergeCell ref="AM223:AP223"/>
    <mergeCell ref="AQ223:AR223"/>
    <mergeCell ref="AM215:AP215"/>
    <mergeCell ref="AQ215:AR215"/>
    <mergeCell ref="AM214:AP214"/>
    <mergeCell ref="AQ214:AR214"/>
    <mergeCell ref="AM219:AP219"/>
    <mergeCell ref="AQ219:AR219"/>
    <mergeCell ref="AM218:AP218"/>
    <mergeCell ref="AQ218:AR218"/>
    <mergeCell ref="AM217:AP217"/>
    <mergeCell ref="AQ217:AR217"/>
    <mergeCell ref="AM216:AP216"/>
    <mergeCell ref="AQ216:AR216"/>
    <mergeCell ref="A218:B218"/>
    <mergeCell ref="C218:AB218"/>
    <mergeCell ref="AC218:AD218"/>
    <mergeCell ref="AE218:AH218"/>
    <mergeCell ref="AI218:AL218"/>
    <mergeCell ref="A219:B219"/>
    <mergeCell ref="C219:AB219"/>
    <mergeCell ref="AC219:AD219"/>
    <mergeCell ref="AE219:AH219"/>
    <mergeCell ref="AI219:AL219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2:AH212"/>
    <mergeCell ref="AI212:AL212"/>
    <mergeCell ref="A215:B215"/>
    <mergeCell ref="C215:AB215"/>
    <mergeCell ref="AC215:AD215"/>
    <mergeCell ref="AE215:AH215"/>
    <mergeCell ref="AI215:AL215"/>
    <mergeCell ref="A214:B214"/>
    <mergeCell ref="AC214:AD214"/>
    <mergeCell ref="AQ208:AR208"/>
    <mergeCell ref="AQ207:AR207"/>
    <mergeCell ref="AQ204:AR204"/>
    <mergeCell ref="C201:AB201"/>
    <mergeCell ref="AC201:AD201"/>
    <mergeCell ref="AE201:AH201"/>
    <mergeCell ref="AM203:AP203"/>
    <mergeCell ref="AQ203:AR203"/>
    <mergeCell ref="AQ205:AR205"/>
    <mergeCell ref="A205:B205"/>
    <mergeCell ref="AE214:AH214"/>
    <mergeCell ref="AI214:AL214"/>
    <mergeCell ref="C214:AB214"/>
    <mergeCell ref="AQ213:AR213"/>
    <mergeCell ref="AM213:AP213"/>
    <mergeCell ref="AQ210:AR210"/>
    <mergeCell ref="A213:B213"/>
    <mergeCell ref="C213:AB213"/>
    <mergeCell ref="AC213:AD213"/>
    <mergeCell ref="AE213:AH213"/>
    <mergeCell ref="AI213:AL213"/>
    <mergeCell ref="A210:B210"/>
    <mergeCell ref="AM211:AP211"/>
    <mergeCell ref="AQ211:AR211"/>
    <mergeCell ref="A212:B212"/>
    <mergeCell ref="C210:AB210"/>
    <mergeCell ref="AC210:AD210"/>
    <mergeCell ref="AE210:AH210"/>
    <mergeCell ref="C202:AB202"/>
    <mergeCell ref="AC202:AD202"/>
    <mergeCell ref="AM201:AP201"/>
    <mergeCell ref="AI201:AL201"/>
    <mergeCell ref="AM204:AP204"/>
    <mergeCell ref="AM210:AP210"/>
    <mergeCell ref="C186:AB186"/>
    <mergeCell ref="AC186:AD186"/>
    <mergeCell ref="AE186:AH186"/>
    <mergeCell ref="AI186:AL186"/>
    <mergeCell ref="A185:B185"/>
    <mergeCell ref="C185:AB185"/>
    <mergeCell ref="AC185:AD185"/>
    <mergeCell ref="AE185:AH185"/>
    <mergeCell ref="AI185:AL185"/>
    <mergeCell ref="AM198:AP198"/>
    <mergeCell ref="AM209:AP209"/>
    <mergeCell ref="AM208:AP208"/>
    <mergeCell ref="AM205:AP205"/>
    <mergeCell ref="AM199:AP199"/>
    <mergeCell ref="AM207:AP207"/>
    <mergeCell ref="A195:B195"/>
    <mergeCell ref="AI195:AL195"/>
    <mergeCell ref="AM194:AP194"/>
    <mergeCell ref="A203:B203"/>
    <mergeCell ref="C197:AB197"/>
    <mergeCell ref="AM197:AP197"/>
    <mergeCell ref="AC183:AD183"/>
    <mergeCell ref="AE183:AH183"/>
    <mergeCell ref="AI183:AL183"/>
    <mergeCell ref="AM186:AP186"/>
    <mergeCell ref="AQ186:AR186"/>
    <mergeCell ref="AQ180:AR180"/>
    <mergeCell ref="AM179:AP179"/>
    <mergeCell ref="AQ179:AR179"/>
    <mergeCell ref="A180:B180"/>
    <mergeCell ref="C180:AB180"/>
    <mergeCell ref="AC180:AD180"/>
    <mergeCell ref="AE180:AH180"/>
    <mergeCell ref="AI180:AL180"/>
    <mergeCell ref="A179:B179"/>
    <mergeCell ref="C179:AB179"/>
    <mergeCell ref="AC179:AD179"/>
    <mergeCell ref="AE179:AH179"/>
    <mergeCell ref="AI179:AL179"/>
    <mergeCell ref="A186:B186"/>
    <mergeCell ref="AM182:AP182"/>
    <mergeCell ref="AQ182:AR182"/>
    <mergeCell ref="AM181:AP181"/>
    <mergeCell ref="AQ181:AR181"/>
    <mergeCell ref="A182:B182"/>
    <mergeCell ref="C182:AB182"/>
    <mergeCell ref="AC182:AD182"/>
    <mergeCell ref="AE182:AH182"/>
    <mergeCell ref="AI182:AL182"/>
    <mergeCell ref="A181:B181"/>
    <mergeCell ref="C181:AB181"/>
    <mergeCell ref="AC181:AD181"/>
    <mergeCell ref="AI175:AL175"/>
    <mergeCell ref="AM178:AP178"/>
    <mergeCell ref="AQ178:AR178"/>
    <mergeCell ref="AM177:AP177"/>
    <mergeCell ref="AQ177:AR177"/>
    <mergeCell ref="A178:B178"/>
    <mergeCell ref="C178:AB178"/>
    <mergeCell ref="AC178:AD178"/>
    <mergeCell ref="AE178:AH178"/>
    <mergeCell ref="AI178:AL178"/>
    <mergeCell ref="A177:B177"/>
    <mergeCell ref="C177:AB177"/>
    <mergeCell ref="AC177:AD177"/>
    <mergeCell ref="AE177:AH177"/>
    <mergeCell ref="A172:B172"/>
    <mergeCell ref="C172:AB172"/>
    <mergeCell ref="AC172:AD172"/>
    <mergeCell ref="AE172:AH172"/>
    <mergeCell ref="AI172:AL172"/>
    <mergeCell ref="AM172:AP172"/>
    <mergeCell ref="AQ172:AR172"/>
    <mergeCell ref="A171:B171"/>
    <mergeCell ref="C171:AB171"/>
    <mergeCell ref="AC171:AD171"/>
    <mergeCell ref="AE171:AH171"/>
    <mergeCell ref="AI171:AL171"/>
    <mergeCell ref="AM174:AP174"/>
    <mergeCell ref="AQ174:AR174"/>
    <mergeCell ref="AM173:AP173"/>
    <mergeCell ref="AQ173:AR173"/>
    <mergeCell ref="A174:B174"/>
    <mergeCell ref="C174:AB174"/>
    <mergeCell ref="AC174:AD174"/>
    <mergeCell ref="AE174:AH174"/>
    <mergeCell ref="AI174:AL174"/>
    <mergeCell ref="A173:B173"/>
    <mergeCell ref="C173:AB173"/>
    <mergeCell ref="AC173:AD173"/>
    <mergeCell ref="AE173:AH173"/>
    <mergeCell ref="AI173:AL173"/>
    <mergeCell ref="AM171:AP171"/>
    <mergeCell ref="AQ171:AR171"/>
    <mergeCell ref="C160:AB160"/>
    <mergeCell ref="AC160:AD160"/>
    <mergeCell ref="AE160:AH160"/>
    <mergeCell ref="AI160:AL160"/>
    <mergeCell ref="A161:B161"/>
    <mergeCell ref="C161:AB161"/>
    <mergeCell ref="AC161:AD161"/>
    <mergeCell ref="AE161:AH161"/>
    <mergeCell ref="AI161:AL161"/>
    <mergeCell ref="C162:AB162"/>
    <mergeCell ref="AC162:AD162"/>
    <mergeCell ref="AE162:AH162"/>
    <mergeCell ref="AI162:AL162"/>
    <mergeCell ref="AM170:AP170"/>
    <mergeCell ref="AQ170:AR170"/>
    <mergeCell ref="AM169:AP169"/>
    <mergeCell ref="AQ169:AR169"/>
    <mergeCell ref="A170:B170"/>
    <mergeCell ref="C170:AB170"/>
    <mergeCell ref="AC170:AD170"/>
    <mergeCell ref="AE170:AH170"/>
    <mergeCell ref="AI170:AL170"/>
    <mergeCell ref="A169:B169"/>
    <mergeCell ref="C169:AB169"/>
    <mergeCell ref="AC169:AD169"/>
    <mergeCell ref="AE169:AH169"/>
    <mergeCell ref="AI169:AL169"/>
    <mergeCell ref="A163:B163"/>
    <mergeCell ref="C163:AB163"/>
    <mergeCell ref="AC163:AD163"/>
    <mergeCell ref="AE163:AH163"/>
    <mergeCell ref="AQ161:AR161"/>
    <mergeCell ref="A154:B154"/>
    <mergeCell ref="C154:AB154"/>
    <mergeCell ref="AC154:AD154"/>
    <mergeCell ref="AE154:AH154"/>
    <mergeCell ref="AI154:AL154"/>
    <mergeCell ref="A153:B153"/>
    <mergeCell ref="C153:AB153"/>
    <mergeCell ref="AC153:AD153"/>
    <mergeCell ref="AE153:AH153"/>
    <mergeCell ref="AI153:AL153"/>
    <mergeCell ref="AM152:AP152"/>
    <mergeCell ref="AQ152:AR152"/>
    <mergeCell ref="AI157:AL157"/>
    <mergeCell ref="AI156:AL156"/>
    <mergeCell ref="A155:B155"/>
    <mergeCell ref="C155:AB155"/>
    <mergeCell ref="AC155:AD155"/>
    <mergeCell ref="AE155:AH155"/>
    <mergeCell ref="AI155:AL155"/>
    <mergeCell ref="AM156:AP156"/>
    <mergeCell ref="AQ156:AR156"/>
    <mergeCell ref="AM154:AP154"/>
    <mergeCell ref="AQ154:AR154"/>
    <mergeCell ref="AM155:AP155"/>
    <mergeCell ref="AQ155:AR155"/>
    <mergeCell ref="A156:B156"/>
    <mergeCell ref="C156:AB156"/>
    <mergeCell ref="AC156:AD156"/>
    <mergeCell ref="AE156:AH156"/>
    <mergeCell ref="A157:B157"/>
    <mergeCell ref="AM153:AP153"/>
    <mergeCell ref="AQ153:AR153"/>
    <mergeCell ref="A150:B150"/>
    <mergeCell ref="C150:AB150"/>
    <mergeCell ref="AC150:AD150"/>
    <mergeCell ref="AE150:AH150"/>
    <mergeCell ref="AI150:AL150"/>
    <mergeCell ref="A149:B149"/>
    <mergeCell ref="C149:AB149"/>
    <mergeCell ref="AC149:AD149"/>
    <mergeCell ref="AE149:AH149"/>
    <mergeCell ref="AI149:AL149"/>
    <mergeCell ref="AM148:AP148"/>
    <mergeCell ref="AQ148:AR148"/>
    <mergeCell ref="AM151:AP151"/>
    <mergeCell ref="AQ151:AR151"/>
    <mergeCell ref="A152:B152"/>
    <mergeCell ref="C152:AB152"/>
    <mergeCell ref="AC152:AD152"/>
    <mergeCell ref="AE152:AH152"/>
    <mergeCell ref="AI152:AL152"/>
    <mergeCell ref="A151:B151"/>
    <mergeCell ref="C151:AB151"/>
    <mergeCell ref="AC151:AD151"/>
    <mergeCell ref="AE151:AH151"/>
    <mergeCell ref="AI151:AL151"/>
    <mergeCell ref="AM150:AP150"/>
    <mergeCell ref="AQ150:AR150"/>
    <mergeCell ref="AM149:AP149"/>
    <mergeCell ref="AQ149:AR149"/>
    <mergeCell ref="A146:B146"/>
    <mergeCell ref="C146:AB146"/>
    <mergeCell ref="AC146:AD146"/>
    <mergeCell ref="AE146:AH146"/>
    <mergeCell ref="AI146:AL146"/>
    <mergeCell ref="A145:B145"/>
    <mergeCell ref="C145:AB145"/>
    <mergeCell ref="AC145:AD145"/>
    <mergeCell ref="AE145:AH145"/>
    <mergeCell ref="AI145:AL145"/>
    <mergeCell ref="AM144:AP144"/>
    <mergeCell ref="AQ144:AR144"/>
    <mergeCell ref="AM147:AP147"/>
    <mergeCell ref="AQ147:AR147"/>
    <mergeCell ref="A148:B148"/>
    <mergeCell ref="C148:AB148"/>
    <mergeCell ref="AC148:AD148"/>
    <mergeCell ref="AE148:AH148"/>
    <mergeCell ref="AI148:AL148"/>
    <mergeCell ref="A147:B147"/>
    <mergeCell ref="C147:AB147"/>
    <mergeCell ref="AC147:AD147"/>
    <mergeCell ref="AE147:AH147"/>
    <mergeCell ref="AI147:AL147"/>
    <mergeCell ref="AM146:AP146"/>
    <mergeCell ref="AQ146:AR146"/>
    <mergeCell ref="AM145:AP145"/>
    <mergeCell ref="AQ145:AR145"/>
    <mergeCell ref="AQ141:AR141"/>
    <mergeCell ref="A142:B142"/>
    <mergeCell ref="C142:AB142"/>
    <mergeCell ref="AC142:AD142"/>
    <mergeCell ref="AE142:AH142"/>
    <mergeCell ref="AI142:AL142"/>
    <mergeCell ref="A141:B141"/>
    <mergeCell ref="C141:AB141"/>
    <mergeCell ref="AC141:AD141"/>
    <mergeCell ref="AE141:AH141"/>
    <mergeCell ref="AI141:AL141"/>
    <mergeCell ref="AM140:AP140"/>
    <mergeCell ref="AQ140:AR140"/>
    <mergeCell ref="AM143:AP143"/>
    <mergeCell ref="AQ143:AR143"/>
    <mergeCell ref="A144:B144"/>
    <mergeCell ref="C144:AB144"/>
    <mergeCell ref="AC144:AD144"/>
    <mergeCell ref="AE144:AH144"/>
    <mergeCell ref="AI144:AL144"/>
    <mergeCell ref="A143:B143"/>
    <mergeCell ref="C143:AB143"/>
    <mergeCell ref="AC143:AD143"/>
    <mergeCell ref="AE143:AH143"/>
    <mergeCell ref="AI143:AL143"/>
    <mergeCell ref="AM142:AP142"/>
    <mergeCell ref="AQ142:AR142"/>
    <mergeCell ref="AM141:AP141"/>
    <mergeCell ref="AM137:AP137"/>
    <mergeCell ref="AQ137:AR137"/>
    <mergeCell ref="A138:B138"/>
    <mergeCell ref="C138:AB138"/>
    <mergeCell ref="AC138:AD138"/>
    <mergeCell ref="AE138:AH138"/>
    <mergeCell ref="AI138:AL138"/>
    <mergeCell ref="A137:B137"/>
    <mergeCell ref="C137:AB137"/>
    <mergeCell ref="AC137:AD137"/>
    <mergeCell ref="AE137:AH137"/>
    <mergeCell ref="AI137:AL137"/>
    <mergeCell ref="A136:B136"/>
    <mergeCell ref="AM139:AP139"/>
    <mergeCell ref="AQ139:AR139"/>
    <mergeCell ref="A140:B140"/>
    <mergeCell ref="C140:AB140"/>
    <mergeCell ref="AC140:AD140"/>
    <mergeCell ref="AE140:AH140"/>
    <mergeCell ref="AI140:AL140"/>
    <mergeCell ref="A139:B139"/>
    <mergeCell ref="C139:AB139"/>
    <mergeCell ref="AC139:AD139"/>
    <mergeCell ref="AE139:AH139"/>
    <mergeCell ref="AI139:AL139"/>
    <mergeCell ref="AM138:AP138"/>
    <mergeCell ref="AQ138:AR138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135:B135"/>
    <mergeCell ref="C135:AB135"/>
    <mergeCell ref="AC135:AD135"/>
    <mergeCell ref="AE135:AH135"/>
    <mergeCell ref="AI135:AL135"/>
    <mergeCell ref="AE136:AH136"/>
    <mergeCell ref="AM134:AP134"/>
    <mergeCell ref="AQ134:AR134"/>
    <mergeCell ref="AI136:AL136"/>
    <mergeCell ref="AM136:AP136"/>
    <mergeCell ref="AQ136:AR136"/>
    <mergeCell ref="A134:B134"/>
    <mergeCell ref="C134:AB134"/>
    <mergeCell ref="AC134:AD134"/>
    <mergeCell ref="AE134:AH134"/>
    <mergeCell ref="AI134:AL134"/>
    <mergeCell ref="AM135:AP135"/>
    <mergeCell ref="AQ135:AR135"/>
    <mergeCell ref="AE132:AH132"/>
    <mergeCell ref="A131:B131"/>
    <mergeCell ref="C131:AB131"/>
    <mergeCell ref="AC131:AD131"/>
    <mergeCell ref="AE131:AH131"/>
    <mergeCell ref="AM132:AP132"/>
    <mergeCell ref="AM128:AP128"/>
    <mergeCell ref="AQ128:AR128"/>
    <mergeCell ref="AM127:AP127"/>
    <mergeCell ref="AQ127:AR127"/>
    <mergeCell ref="AM123:AP123"/>
    <mergeCell ref="AQ123:AR123"/>
    <mergeCell ref="AM130:AP130"/>
    <mergeCell ref="AQ130:AR130"/>
    <mergeCell ref="AM126:AP126"/>
    <mergeCell ref="AQ126:AR126"/>
    <mergeCell ref="AM122:AP122"/>
    <mergeCell ref="AQ122:AR122"/>
    <mergeCell ref="AM125:AP125"/>
    <mergeCell ref="AM124:AP124"/>
    <mergeCell ref="AQ124:AR124"/>
    <mergeCell ref="AQ125:AR125"/>
    <mergeCell ref="A133:B133"/>
    <mergeCell ref="C133:AB133"/>
    <mergeCell ref="AC133:AD133"/>
    <mergeCell ref="AE133:AH133"/>
    <mergeCell ref="AI133:AL133"/>
    <mergeCell ref="AM133:AP133"/>
    <mergeCell ref="AQ133:AR133"/>
    <mergeCell ref="A128:B128"/>
    <mergeCell ref="C128:AB128"/>
    <mergeCell ref="AC128:AD128"/>
    <mergeCell ref="AE128:AH128"/>
    <mergeCell ref="AI128:AL128"/>
    <mergeCell ref="AM129:AP129"/>
    <mergeCell ref="AQ129:AR129"/>
    <mergeCell ref="A130:B130"/>
    <mergeCell ref="C130:AB130"/>
    <mergeCell ref="A126:B126"/>
    <mergeCell ref="C126:AB126"/>
    <mergeCell ref="AC126:AD126"/>
    <mergeCell ref="AE126:AH126"/>
    <mergeCell ref="AI126:AL126"/>
    <mergeCell ref="A122:B122"/>
    <mergeCell ref="C122:AB122"/>
    <mergeCell ref="AC122:AD122"/>
    <mergeCell ref="AE122:AH122"/>
    <mergeCell ref="AI122:AL122"/>
    <mergeCell ref="A125:B125"/>
    <mergeCell ref="C125:AB125"/>
    <mergeCell ref="AC125:AD125"/>
    <mergeCell ref="AE125:AH125"/>
    <mergeCell ref="AI125:AL125"/>
    <mergeCell ref="A123:B123"/>
    <mergeCell ref="C123:AB123"/>
    <mergeCell ref="AC123:AD123"/>
    <mergeCell ref="AE123:AH123"/>
    <mergeCell ref="AI123:AL123"/>
    <mergeCell ref="A124:B124"/>
    <mergeCell ref="C124:AB124"/>
    <mergeCell ref="AC124:AD124"/>
    <mergeCell ref="AE124:AH124"/>
    <mergeCell ref="AI124:AL124"/>
    <mergeCell ref="AM118:AP118"/>
    <mergeCell ref="AQ118:AR118"/>
    <mergeCell ref="A119:B119"/>
    <mergeCell ref="C119:AB119"/>
    <mergeCell ref="AC119:AD119"/>
    <mergeCell ref="AE119:AH119"/>
    <mergeCell ref="AI119:AL119"/>
    <mergeCell ref="A118:B118"/>
    <mergeCell ref="C118:AB118"/>
    <mergeCell ref="AC118:AD118"/>
    <mergeCell ref="AE118:AH118"/>
    <mergeCell ref="AI118:AL118"/>
    <mergeCell ref="AM117:AP117"/>
    <mergeCell ref="AQ117:AR117"/>
    <mergeCell ref="AM120:AP120"/>
    <mergeCell ref="AQ120:AR120"/>
    <mergeCell ref="A121:B121"/>
    <mergeCell ref="C121:AB121"/>
    <mergeCell ref="AC121:AD121"/>
    <mergeCell ref="AE121:AH121"/>
    <mergeCell ref="AI121:AL121"/>
    <mergeCell ref="A120:B120"/>
    <mergeCell ref="C120:AB120"/>
    <mergeCell ref="AC120:AD120"/>
    <mergeCell ref="AE120:AH120"/>
    <mergeCell ref="AI120:AL120"/>
    <mergeCell ref="AM119:AP119"/>
    <mergeCell ref="AQ119:AR119"/>
    <mergeCell ref="AM121:AP121"/>
    <mergeCell ref="AQ121:AR121"/>
    <mergeCell ref="AM114:AP114"/>
    <mergeCell ref="AQ114:AR114"/>
    <mergeCell ref="A115:B115"/>
    <mergeCell ref="C115:AB115"/>
    <mergeCell ref="AC115:AD115"/>
    <mergeCell ref="AE115:AH115"/>
    <mergeCell ref="AI115:AL115"/>
    <mergeCell ref="A114:B114"/>
    <mergeCell ref="C114:AB114"/>
    <mergeCell ref="AC114:AD114"/>
    <mergeCell ref="AE114:AH114"/>
    <mergeCell ref="AI114:AL114"/>
    <mergeCell ref="AM113:AP113"/>
    <mergeCell ref="AQ113:AR113"/>
    <mergeCell ref="AM116:AP116"/>
    <mergeCell ref="AQ116:AR116"/>
    <mergeCell ref="A117:B117"/>
    <mergeCell ref="C117:AB117"/>
    <mergeCell ref="AC117:AD117"/>
    <mergeCell ref="AE117:AH117"/>
    <mergeCell ref="AI117:AL117"/>
    <mergeCell ref="A116:B116"/>
    <mergeCell ref="C116:AB116"/>
    <mergeCell ref="AC116:AD116"/>
    <mergeCell ref="AE116:AH116"/>
    <mergeCell ref="AI116:AL116"/>
    <mergeCell ref="AM115:AP115"/>
    <mergeCell ref="AQ115:AR115"/>
    <mergeCell ref="AM110:AP110"/>
    <mergeCell ref="AQ110:AR110"/>
    <mergeCell ref="A111:B111"/>
    <mergeCell ref="C111:AB111"/>
    <mergeCell ref="AC111:AD111"/>
    <mergeCell ref="AE111:AH111"/>
    <mergeCell ref="AI111:AL111"/>
    <mergeCell ref="A110:B110"/>
    <mergeCell ref="C110:AB110"/>
    <mergeCell ref="AC110:AD110"/>
    <mergeCell ref="AE110:AH110"/>
    <mergeCell ref="AI110:AL110"/>
    <mergeCell ref="AM109:AP109"/>
    <mergeCell ref="AQ109:AR109"/>
    <mergeCell ref="AM112:AP112"/>
    <mergeCell ref="AQ112:AR112"/>
    <mergeCell ref="A113:B113"/>
    <mergeCell ref="C113:AB113"/>
    <mergeCell ref="AC113:AD113"/>
    <mergeCell ref="AE113:AH113"/>
    <mergeCell ref="AI113:AL113"/>
    <mergeCell ref="A112:B112"/>
    <mergeCell ref="C112:AB112"/>
    <mergeCell ref="AC112:AD112"/>
    <mergeCell ref="AE112:AH112"/>
    <mergeCell ref="AI112:AL112"/>
    <mergeCell ref="AM111:AP111"/>
    <mergeCell ref="AQ111:AR111"/>
    <mergeCell ref="AM106:AP106"/>
    <mergeCell ref="AQ106:AR106"/>
    <mergeCell ref="A107:B107"/>
    <mergeCell ref="C107:AB107"/>
    <mergeCell ref="AC107:AD107"/>
    <mergeCell ref="AE107:AH107"/>
    <mergeCell ref="AI107:AL107"/>
    <mergeCell ref="A106:B106"/>
    <mergeCell ref="C106:AB106"/>
    <mergeCell ref="AC106:AD106"/>
    <mergeCell ref="AE106:AH106"/>
    <mergeCell ref="AI106:AL106"/>
    <mergeCell ref="AM105:AP105"/>
    <mergeCell ref="AQ105:AR105"/>
    <mergeCell ref="AM108:AP108"/>
    <mergeCell ref="AQ108:AR108"/>
    <mergeCell ref="A109:B109"/>
    <mergeCell ref="C109:AB109"/>
    <mergeCell ref="AC109:AD109"/>
    <mergeCell ref="AE109:AH109"/>
    <mergeCell ref="AI109:AL109"/>
    <mergeCell ref="A108:B108"/>
    <mergeCell ref="C108:AB108"/>
    <mergeCell ref="AC108:AD108"/>
    <mergeCell ref="AE108:AH108"/>
    <mergeCell ref="AI108:AL108"/>
    <mergeCell ref="AM107:AP107"/>
    <mergeCell ref="AQ107:AR107"/>
    <mergeCell ref="AM104:AP104"/>
    <mergeCell ref="AQ104:AR104"/>
    <mergeCell ref="A105:B105"/>
    <mergeCell ref="C105:AB105"/>
    <mergeCell ref="AC105:AD105"/>
    <mergeCell ref="AE105:AH105"/>
    <mergeCell ref="AI105:AL105"/>
    <mergeCell ref="A104:B104"/>
    <mergeCell ref="C104:AB104"/>
    <mergeCell ref="AC104:AD104"/>
    <mergeCell ref="AE104:AH104"/>
    <mergeCell ref="AI104:AL104"/>
    <mergeCell ref="AM102:AP102"/>
    <mergeCell ref="AQ102:AR102"/>
    <mergeCell ref="AM103:AP103"/>
    <mergeCell ref="AQ103:AR103"/>
    <mergeCell ref="A103:B103"/>
    <mergeCell ref="C103:AB103"/>
    <mergeCell ref="AC103:AD103"/>
    <mergeCell ref="AE103:AH103"/>
    <mergeCell ref="AI103:AL103"/>
    <mergeCell ref="AM101:AP101"/>
    <mergeCell ref="AQ101:AR101"/>
    <mergeCell ref="A102:B102"/>
    <mergeCell ref="C102:AB102"/>
    <mergeCell ref="AC102:AD102"/>
    <mergeCell ref="AE102:AH102"/>
    <mergeCell ref="AI102:AL102"/>
    <mergeCell ref="A101:B101"/>
    <mergeCell ref="C101:AB101"/>
    <mergeCell ref="AC101:AD101"/>
    <mergeCell ref="AE101:AH101"/>
    <mergeCell ref="AI101:AL101"/>
    <mergeCell ref="AM98:AP98"/>
    <mergeCell ref="AQ98:AR98"/>
    <mergeCell ref="A100:B100"/>
    <mergeCell ref="C100:AB100"/>
    <mergeCell ref="AC100:AD100"/>
    <mergeCell ref="AE100:AH100"/>
    <mergeCell ref="AI100:AL100"/>
    <mergeCell ref="AM100:AP100"/>
    <mergeCell ref="A98:B98"/>
    <mergeCell ref="C98:AB98"/>
    <mergeCell ref="AE98:AH98"/>
    <mergeCell ref="AC98:AD98"/>
    <mergeCell ref="AI98:AL98"/>
    <mergeCell ref="A93:B93"/>
    <mergeCell ref="C93:AB93"/>
    <mergeCell ref="AC93:AD93"/>
    <mergeCell ref="AE93:AH93"/>
    <mergeCell ref="AI93:AL93"/>
    <mergeCell ref="AM93:AP93"/>
    <mergeCell ref="AM96:AP96"/>
    <mergeCell ref="AQ96:AR96"/>
    <mergeCell ref="AM95:AP95"/>
    <mergeCell ref="AQ95:AR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94:B94"/>
    <mergeCell ref="C94:AB94"/>
    <mergeCell ref="AC94:AD94"/>
    <mergeCell ref="AE94:AH94"/>
    <mergeCell ref="AM89:AP89"/>
    <mergeCell ref="AQ89:AR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8:AP88"/>
    <mergeCell ref="AQ88:AR88"/>
    <mergeCell ref="AM91:AP91"/>
    <mergeCell ref="AQ91:AR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0:AP90"/>
    <mergeCell ref="AQ90:AR90"/>
    <mergeCell ref="AM92:AP92"/>
    <mergeCell ref="AQ92:AR92"/>
    <mergeCell ref="AM85:AP85"/>
    <mergeCell ref="AQ85:AR85"/>
    <mergeCell ref="A86:B86"/>
    <mergeCell ref="C86:AB86"/>
    <mergeCell ref="AC86:AD86"/>
    <mergeCell ref="AE86:AH86"/>
    <mergeCell ref="AI86:AL86"/>
    <mergeCell ref="A85:B85"/>
    <mergeCell ref="C85:AB85"/>
    <mergeCell ref="AC85:AD85"/>
    <mergeCell ref="AE85:AH85"/>
    <mergeCell ref="AI85:AL85"/>
    <mergeCell ref="AM84:AP84"/>
    <mergeCell ref="AQ84:AR84"/>
    <mergeCell ref="AM87:AP87"/>
    <mergeCell ref="AQ87:AR87"/>
    <mergeCell ref="A88:B88"/>
    <mergeCell ref="C88:AB88"/>
    <mergeCell ref="AC88:AD88"/>
    <mergeCell ref="AE88:AH88"/>
    <mergeCell ref="AI88:AL88"/>
    <mergeCell ref="A87:B87"/>
    <mergeCell ref="C87:AB87"/>
    <mergeCell ref="AC87:AD87"/>
    <mergeCell ref="AE87:AH87"/>
    <mergeCell ref="AI87:AL87"/>
    <mergeCell ref="AM86:AP86"/>
    <mergeCell ref="AQ86:AR86"/>
    <mergeCell ref="AM82:AP82"/>
    <mergeCell ref="AQ82:AR82"/>
    <mergeCell ref="A84:B84"/>
    <mergeCell ref="C84:AB84"/>
    <mergeCell ref="AC84:AD84"/>
    <mergeCell ref="AE84:AH84"/>
    <mergeCell ref="AI84:AL84"/>
    <mergeCell ref="A82:B82"/>
    <mergeCell ref="C82:AB82"/>
    <mergeCell ref="AC82:AD82"/>
    <mergeCell ref="AE82:AH82"/>
    <mergeCell ref="AI82:AL82"/>
    <mergeCell ref="AM81:AP81"/>
    <mergeCell ref="AQ81:AR81"/>
    <mergeCell ref="A83:B83"/>
    <mergeCell ref="C83:AB83"/>
    <mergeCell ref="AC83:AD83"/>
    <mergeCell ref="AE83:AH83"/>
    <mergeCell ref="AI83:AL83"/>
    <mergeCell ref="AQ83:AR83"/>
    <mergeCell ref="AM83:AP83"/>
    <mergeCell ref="AM80:AP80"/>
    <mergeCell ref="AQ80:AR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79:AP79"/>
    <mergeCell ref="AQ79:AR79"/>
    <mergeCell ref="AC78:AD78"/>
    <mergeCell ref="AE78:AH78"/>
    <mergeCell ref="AI78:AL78"/>
    <mergeCell ref="A78:B78"/>
    <mergeCell ref="C78:AB78"/>
    <mergeCell ref="A75:B75"/>
    <mergeCell ref="C75:AB75"/>
    <mergeCell ref="AC75:AD75"/>
    <mergeCell ref="AE75:AH75"/>
    <mergeCell ref="AI75:AL75"/>
    <mergeCell ref="A71:B71"/>
    <mergeCell ref="C71:AB71"/>
    <mergeCell ref="AC71:AD71"/>
    <mergeCell ref="AE71:AH71"/>
    <mergeCell ref="AI71:AL71"/>
    <mergeCell ref="AM77:AP77"/>
    <mergeCell ref="AQ77:AR77"/>
    <mergeCell ref="AC72:AD72"/>
    <mergeCell ref="AE72:AH72"/>
    <mergeCell ref="AI72:AL72"/>
    <mergeCell ref="A79:B79"/>
    <mergeCell ref="C79:AB79"/>
    <mergeCell ref="AC79:AD79"/>
    <mergeCell ref="AE79:AH79"/>
    <mergeCell ref="AI79:AL79"/>
    <mergeCell ref="A77:B77"/>
    <mergeCell ref="C77:AB77"/>
    <mergeCell ref="AC77:AD77"/>
    <mergeCell ref="AE77:AH77"/>
    <mergeCell ref="AI77:AL77"/>
    <mergeCell ref="AM78:AP78"/>
    <mergeCell ref="AM71:AP71"/>
    <mergeCell ref="AQ71:AR71"/>
    <mergeCell ref="AM68:AP68"/>
    <mergeCell ref="AQ68:AR68"/>
    <mergeCell ref="AM67:AP67"/>
    <mergeCell ref="AQ67:AR67"/>
    <mergeCell ref="A68:B68"/>
    <mergeCell ref="C68:AB68"/>
    <mergeCell ref="AC68:AD68"/>
    <mergeCell ref="AE68:AH68"/>
    <mergeCell ref="AI68:AL68"/>
    <mergeCell ref="A67:B67"/>
    <mergeCell ref="C67:AB67"/>
    <mergeCell ref="AM76:AP76"/>
    <mergeCell ref="AQ76:AR76"/>
    <mergeCell ref="AM75:AP75"/>
    <mergeCell ref="AM59:AP59"/>
    <mergeCell ref="AQ59:AR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Q75:AR75"/>
    <mergeCell ref="A76:B76"/>
    <mergeCell ref="C76:AB76"/>
    <mergeCell ref="AC76:AD76"/>
    <mergeCell ref="AE76:AH76"/>
    <mergeCell ref="AI76:AL76"/>
    <mergeCell ref="AM64:AP64"/>
    <mergeCell ref="AQ64:AR64"/>
    <mergeCell ref="AM62:AP62"/>
    <mergeCell ref="AQ62:AR62"/>
    <mergeCell ref="A64:B64"/>
    <mergeCell ref="C64:AB64"/>
    <mergeCell ref="AC64:AD64"/>
    <mergeCell ref="AE64:AH64"/>
    <mergeCell ref="AI64:AL64"/>
    <mergeCell ref="A62:B62"/>
    <mergeCell ref="C62:AB62"/>
    <mergeCell ref="AC62:AD62"/>
    <mergeCell ref="AE62:AH62"/>
    <mergeCell ref="AI62:AL62"/>
    <mergeCell ref="AM63:AP63"/>
    <mergeCell ref="AQ63:AR63"/>
    <mergeCell ref="AM61:AP61"/>
    <mergeCell ref="AQ61:AR61"/>
    <mergeCell ref="AQ55:AR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4:AP54"/>
    <mergeCell ref="AQ54:AR54"/>
    <mergeCell ref="AM57:AP57"/>
    <mergeCell ref="AQ57:AR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6:AP56"/>
    <mergeCell ref="AQ56:AR56"/>
    <mergeCell ref="AQ58:AR58"/>
    <mergeCell ref="AQ51:AR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0:AP50"/>
    <mergeCell ref="AQ50:AR50"/>
    <mergeCell ref="AM53:AP53"/>
    <mergeCell ref="AQ53:AR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2:AP52"/>
    <mergeCell ref="AQ52:AR52"/>
    <mergeCell ref="AQ48:AR48"/>
    <mergeCell ref="A50:B50"/>
    <mergeCell ref="C50:AB50"/>
    <mergeCell ref="AC50:AD50"/>
    <mergeCell ref="AE50:AH50"/>
    <mergeCell ref="AI50:AL50"/>
    <mergeCell ref="A48:B48"/>
    <mergeCell ref="C48:AB48"/>
    <mergeCell ref="AC48:AD48"/>
    <mergeCell ref="AE48:AH48"/>
    <mergeCell ref="AI48:AL48"/>
    <mergeCell ref="AM49:AP49"/>
    <mergeCell ref="AQ49:AR49"/>
    <mergeCell ref="A49:B49"/>
    <mergeCell ref="C49:AB49"/>
    <mergeCell ref="AC49:AD49"/>
    <mergeCell ref="AE49:AH49"/>
    <mergeCell ref="AI49:AL49"/>
    <mergeCell ref="AM48:AP48"/>
    <mergeCell ref="AQ45:AR45"/>
    <mergeCell ref="AM44:AP44"/>
    <mergeCell ref="AQ44:AR44"/>
    <mergeCell ref="A45:B45"/>
    <mergeCell ref="C45:AB45"/>
    <mergeCell ref="AC45:AD45"/>
    <mergeCell ref="AE45:AH45"/>
    <mergeCell ref="AI45:AL45"/>
    <mergeCell ref="A44:B44"/>
    <mergeCell ref="C44:AB44"/>
    <mergeCell ref="AC44:AD44"/>
    <mergeCell ref="AE44:AH44"/>
    <mergeCell ref="AI44:AL44"/>
    <mergeCell ref="AM45:AP45"/>
    <mergeCell ref="AQ47:AR47"/>
    <mergeCell ref="AM46:AP46"/>
    <mergeCell ref="AQ46:AR46"/>
    <mergeCell ref="A47:B47"/>
    <mergeCell ref="C47:AB47"/>
    <mergeCell ref="AC47:AD47"/>
    <mergeCell ref="AE47:AH47"/>
    <mergeCell ref="AI47:AL47"/>
    <mergeCell ref="A46:B46"/>
    <mergeCell ref="C46:AB46"/>
    <mergeCell ref="AC46:AD46"/>
    <mergeCell ref="AE46:AH46"/>
    <mergeCell ref="AI46:AL46"/>
    <mergeCell ref="AQ43:AR43"/>
    <mergeCell ref="AM42:AP42"/>
    <mergeCell ref="AQ42:AR42"/>
    <mergeCell ref="A43:B43"/>
    <mergeCell ref="C43:AB43"/>
    <mergeCell ref="AC43:AD43"/>
    <mergeCell ref="AE43:AH43"/>
    <mergeCell ref="AI43:AL43"/>
    <mergeCell ref="A42:B42"/>
    <mergeCell ref="C42:AB42"/>
    <mergeCell ref="AC42:AD42"/>
    <mergeCell ref="AE42:AH42"/>
    <mergeCell ref="AI42:AL42"/>
    <mergeCell ref="AQ13:AR13"/>
    <mergeCell ref="AQ19:AR19"/>
    <mergeCell ref="AI18:AL18"/>
    <mergeCell ref="A24:B24"/>
    <mergeCell ref="C24:AB24"/>
    <mergeCell ref="AC24:AD24"/>
    <mergeCell ref="AE24:AH24"/>
    <mergeCell ref="AI24:AL24"/>
    <mergeCell ref="A26:B26"/>
    <mergeCell ref="C26:AB26"/>
    <mergeCell ref="AC26:AD26"/>
    <mergeCell ref="AE26:AH26"/>
    <mergeCell ref="AI26:AL26"/>
    <mergeCell ref="A21:B21"/>
    <mergeCell ref="C21:AB21"/>
    <mergeCell ref="AC21:AD21"/>
    <mergeCell ref="AE21:AH21"/>
    <mergeCell ref="AI21:AL21"/>
    <mergeCell ref="AM21:AP21"/>
    <mergeCell ref="AQ41:AR41"/>
    <mergeCell ref="AM40:AP40"/>
    <mergeCell ref="AQ40:AR40"/>
    <mergeCell ref="A41:B41"/>
    <mergeCell ref="C41:AB41"/>
    <mergeCell ref="AC41:AD41"/>
    <mergeCell ref="AE41:AH41"/>
    <mergeCell ref="AI41:AL41"/>
    <mergeCell ref="A40:B40"/>
    <mergeCell ref="C40:AB40"/>
    <mergeCell ref="AC40:AD40"/>
    <mergeCell ref="AE40:AH40"/>
    <mergeCell ref="AI40:AL40"/>
    <mergeCell ref="AI9:AL9"/>
    <mergeCell ref="C13:AB13"/>
    <mergeCell ref="AC13:AD13"/>
    <mergeCell ref="AE13:AH13"/>
    <mergeCell ref="AI13:AL13"/>
    <mergeCell ref="AM20:AP20"/>
    <mergeCell ref="AQ20:AR20"/>
    <mergeCell ref="AM13:AP13"/>
    <mergeCell ref="AQ21:AR21"/>
    <mergeCell ref="A15:B15"/>
    <mergeCell ref="C15:AB15"/>
    <mergeCell ref="AC15:AD15"/>
    <mergeCell ref="AE15:AH15"/>
    <mergeCell ref="AM25:AP25"/>
    <mergeCell ref="AM26:AP26"/>
    <mergeCell ref="AI15:AL15"/>
    <mergeCell ref="AM15:AP15"/>
    <mergeCell ref="AQ15:AR15"/>
    <mergeCell ref="C22:AB22"/>
    <mergeCell ref="AQ39:AR39"/>
    <mergeCell ref="AM36:AP36"/>
    <mergeCell ref="AQ36:AR36"/>
    <mergeCell ref="AM18:AP18"/>
    <mergeCell ref="AQ18:AR18"/>
    <mergeCell ref="AM24:AP24"/>
    <mergeCell ref="AQ24:AR24"/>
    <mergeCell ref="AM32:AP32"/>
    <mergeCell ref="AQ32:AR32"/>
    <mergeCell ref="AM38:AP38"/>
    <mergeCell ref="AQ38:AR38"/>
    <mergeCell ref="A38:B38"/>
    <mergeCell ref="C38:AB38"/>
    <mergeCell ref="AC38:AD38"/>
    <mergeCell ref="AE38:AH38"/>
    <mergeCell ref="AI38:AL38"/>
    <mergeCell ref="A32:B32"/>
    <mergeCell ref="C32:AB32"/>
    <mergeCell ref="AC32:AD32"/>
    <mergeCell ref="AE32:AH32"/>
    <mergeCell ref="AI32:AL32"/>
    <mergeCell ref="A34:B34"/>
    <mergeCell ref="AC34:AD34"/>
    <mergeCell ref="AE34:AH34"/>
    <mergeCell ref="C28:AB28"/>
    <mergeCell ref="AC28:AD28"/>
    <mergeCell ref="AE28:AH28"/>
    <mergeCell ref="AI28:AL28"/>
    <mergeCell ref="AM28:AP28"/>
    <mergeCell ref="A22:B22"/>
    <mergeCell ref="AC30:AD30"/>
    <mergeCell ref="AE30:AH30"/>
    <mergeCell ref="A1:AR1"/>
    <mergeCell ref="A2:AR2"/>
    <mergeCell ref="A3:AR3"/>
    <mergeCell ref="A4:AR4"/>
    <mergeCell ref="A5:B6"/>
    <mergeCell ref="C5:AB6"/>
    <mergeCell ref="AC5:AD6"/>
    <mergeCell ref="AE5:AL5"/>
    <mergeCell ref="AM8:AP8"/>
    <mergeCell ref="AQ8:AR8"/>
    <mergeCell ref="AM7:AP7"/>
    <mergeCell ref="AQ7:AR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C23:AB23"/>
    <mergeCell ref="AC23:AD23"/>
    <mergeCell ref="AE23:AH23"/>
    <mergeCell ref="AI23:AL23"/>
    <mergeCell ref="A27:B27"/>
    <mergeCell ref="C27:AB27"/>
    <mergeCell ref="AC27:AD27"/>
    <mergeCell ref="AE27:AH27"/>
    <mergeCell ref="AI27:AL27"/>
    <mergeCell ref="AM27:AP27"/>
    <mergeCell ref="A16:B16"/>
    <mergeCell ref="C16:X16"/>
    <mergeCell ref="AC16:AD16"/>
    <mergeCell ref="AE16:AH16"/>
    <mergeCell ref="AI16:AL16"/>
    <mergeCell ref="AQ5:AR6"/>
    <mergeCell ref="AE6:AH6"/>
    <mergeCell ref="AI6:AL6"/>
    <mergeCell ref="AM9:AP9"/>
    <mergeCell ref="AQ9:AR9"/>
    <mergeCell ref="A19:B19"/>
    <mergeCell ref="C19:AB19"/>
    <mergeCell ref="AC19:AD19"/>
    <mergeCell ref="AE19:AH19"/>
    <mergeCell ref="AI19:AL19"/>
    <mergeCell ref="A9:B9"/>
    <mergeCell ref="C9:AB9"/>
    <mergeCell ref="AC9:AD9"/>
    <mergeCell ref="AE9:AH9"/>
    <mergeCell ref="AC22:AD22"/>
    <mergeCell ref="AE22:AH22"/>
    <mergeCell ref="AI33:AL34"/>
    <mergeCell ref="AI31:AL31"/>
    <mergeCell ref="AM5:AP5"/>
    <mergeCell ref="AM6:AP6"/>
    <mergeCell ref="A31:B31"/>
    <mergeCell ref="C31:X31"/>
    <mergeCell ref="AC31:AD31"/>
    <mergeCell ref="AE31:AH31"/>
    <mergeCell ref="C33:X33"/>
    <mergeCell ref="A33:B33"/>
    <mergeCell ref="C34:X34"/>
    <mergeCell ref="AC33:AD33"/>
    <mergeCell ref="AE33:AH33"/>
    <mergeCell ref="AI22:AL22"/>
    <mergeCell ref="AM22:AP22"/>
    <mergeCell ref="AQ22:AR22"/>
    <mergeCell ref="AI29:AL29"/>
    <mergeCell ref="AM29:AP29"/>
    <mergeCell ref="AI30:AL30"/>
    <mergeCell ref="AM30:AP30"/>
    <mergeCell ref="AM14:AP14"/>
    <mergeCell ref="AQ14:AR14"/>
    <mergeCell ref="A18:B18"/>
    <mergeCell ref="C18:AB18"/>
    <mergeCell ref="AC18:AD18"/>
    <mergeCell ref="AE18:AH18"/>
    <mergeCell ref="AQ26:AR26"/>
    <mergeCell ref="A28:B28"/>
    <mergeCell ref="AC25:AD25"/>
    <mergeCell ref="AE25:AH25"/>
    <mergeCell ref="AI25:AL25"/>
    <mergeCell ref="A23:B2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65" fitToHeight="0" orientation="portrait" r:id="rId1"/>
  <headerFooter alignWithMargins="0">
    <oddFooter>&amp;P. oldal, összesen: &amp;N</oddFooter>
  </headerFooter>
  <rowBreaks count="8" manualBreakCount="8">
    <brk id="39" max="59" man="1"/>
    <brk id="59" max="59" man="1"/>
    <brk id="105" max="16383" man="1"/>
    <brk id="136" max="16383" man="1"/>
    <brk id="156" max="59" man="1"/>
    <brk id="174" max="59" man="1"/>
    <brk id="214" max="59" man="1"/>
    <brk id="238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2" tint="-0.249977111117893"/>
  </sheetPr>
  <dimension ref="A1:BC233"/>
  <sheetViews>
    <sheetView view="pageBreakPreview" zoomScaleSheetLayoutView="100" workbookViewId="0">
      <pane xSplit="28" ySplit="7" topLeftCell="AC224" activePane="bottomRight" state="frozen"/>
      <selection sqref="A1:BK1"/>
      <selection pane="topRight" sqref="A1:BK1"/>
      <selection pane="bottomLeft" sqref="A1:BK1"/>
      <selection pane="bottomRight" activeCell="AX182" sqref="AX182"/>
    </sheetView>
  </sheetViews>
  <sheetFormatPr defaultRowHeight="12.75" x14ac:dyDescent="0.2"/>
  <cols>
    <col min="1" max="1" width="2.42578125" style="3" customWidth="1"/>
    <col min="2" max="2" width="2.140625" style="3" customWidth="1"/>
    <col min="3" max="24" width="2.7109375" style="1" customWidth="1"/>
    <col min="25" max="25" width="1.5703125" style="1" customWidth="1"/>
    <col min="26" max="28" width="2.7109375" style="1" hidden="1" customWidth="1"/>
    <col min="29" max="29" width="2.7109375" style="1" customWidth="1"/>
    <col min="30" max="30" width="7" style="1" customWidth="1"/>
    <col min="31" max="33" width="2.7109375" style="1" customWidth="1"/>
    <col min="34" max="34" width="9.42578125" style="1" customWidth="1"/>
    <col min="35" max="37" width="2.7109375" style="1" customWidth="1"/>
    <col min="38" max="38" width="8.42578125" style="1" customWidth="1"/>
    <col min="39" max="41" width="2.7109375" style="1" customWidth="1"/>
    <col min="42" max="42" width="8.140625" style="1" customWidth="1"/>
    <col min="43" max="43" width="3.42578125" style="1" customWidth="1"/>
    <col min="44" max="44" width="3.28515625" style="1" customWidth="1"/>
    <col min="45" max="53" width="2.7109375" style="1" customWidth="1"/>
    <col min="54" max="54" width="9.140625" style="1"/>
    <col min="55" max="55" width="9.7109375" style="1" bestFit="1" customWidth="1"/>
    <col min="56" max="16384" width="9.140625" style="1"/>
  </cols>
  <sheetData>
    <row r="1" spans="1:44" ht="28.5" customHeight="1" thickBot="1" x14ac:dyDescent="0.25">
      <c r="A1" s="712" t="s">
        <v>1003</v>
      </c>
      <c r="B1" s="712"/>
      <c r="C1" s="712"/>
      <c r="D1" s="712"/>
      <c r="E1" s="712"/>
      <c r="F1" s="712"/>
      <c r="G1" s="712"/>
      <c r="H1" s="712"/>
      <c r="I1" s="712"/>
      <c r="J1" s="712"/>
      <c r="K1" s="712"/>
      <c r="L1" s="712"/>
      <c r="M1" s="712"/>
      <c r="N1" s="712"/>
      <c r="O1" s="712"/>
      <c r="P1" s="712"/>
      <c r="Q1" s="712"/>
      <c r="R1" s="712"/>
      <c r="S1" s="712"/>
      <c r="T1" s="712"/>
      <c r="U1" s="712"/>
      <c r="V1" s="712"/>
      <c r="W1" s="712"/>
      <c r="X1" s="712"/>
      <c r="Y1" s="712"/>
      <c r="Z1" s="712"/>
      <c r="AA1" s="712"/>
      <c r="AB1" s="712"/>
      <c r="AC1" s="712"/>
      <c r="AD1" s="712"/>
      <c r="AE1" s="712"/>
      <c r="AF1" s="712"/>
      <c r="AG1" s="712"/>
      <c r="AH1" s="712"/>
      <c r="AI1" s="712"/>
      <c r="AJ1" s="712"/>
      <c r="AK1" s="712"/>
      <c r="AL1" s="712"/>
      <c r="AM1" s="712"/>
      <c r="AN1" s="712"/>
      <c r="AO1" s="712"/>
      <c r="AP1" s="712"/>
      <c r="AQ1" s="712"/>
      <c r="AR1" s="712"/>
    </row>
    <row r="2" spans="1:44" ht="28.5" customHeight="1" thickTop="1" thickBot="1" x14ac:dyDescent="0.25">
      <c r="A2" s="802" t="s">
        <v>762</v>
      </c>
      <c r="B2" s="803"/>
      <c r="C2" s="803"/>
      <c r="D2" s="803"/>
      <c r="E2" s="803"/>
      <c r="F2" s="803"/>
      <c r="G2" s="803"/>
      <c r="H2" s="803"/>
      <c r="I2" s="803"/>
      <c r="J2" s="803"/>
      <c r="K2" s="803"/>
      <c r="L2" s="803"/>
      <c r="M2" s="803"/>
      <c r="N2" s="803"/>
      <c r="O2" s="803"/>
      <c r="P2" s="803"/>
      <c r="Q2" s="803"/>
      <c r="R2" s="803"/>
      <c r="S2" s="803"/>
      <c r="T2" s="803"/>
      <c r="U2" s="803"/>
      <c r="V2" s="803"/>
      <c r="W2" s="803"/>
      <c r="X2" s="803"/>
      <c r="Y2" s="803"/>
      <c r="Z2" s="803"/>
      <c r="AA2" s="803"/>
      <c r="AB2" s="803"/>
      <c r="AC2" s="803"/>
      <c r="AD2" s="803"/>
      <c r="AE2" s="803"/>
      <c r="AF2" s="803"/>
      <c r="AG2" s="803"/>
      <c r="AH2" s="803"/>
      <c r="AI2" s="803"/>
      <c r="AJ2" s="803"/>
      <c r="AK2" s="803"/>
      <c r="AL2" s="803"/>
      <c r="AM2" s="803"/>
      <c r="AN2" s="803"/>
      <c r="AO2" s="803"/>
      <c r="AP2" s="803"/>
      <c r="AQ2" s="803"/>
      <c r="AR2" s="804"/>
    </row>
    <row r="3" spans="1:44" ht="15" customHeight="1" thickTop="1" x14ac:dyDescent="0.2">
      <c r="A3" s="713" t="s">
        <v>944</v>
      </c>
      <c r="B3" s="714"/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714"/>
      <c r="O3" s="714"/>
      <c r="P3" s="714"/>
      <c r="Q3" s="714"/>
      <c r="R3" s="714"/>
      <c r="S3" s="714"/>
      <c r="T3" s="714"/>
      <c r="U3" s="714"/>
      <c r="V3" s="714"/>
      <c r="W3" s="714"/>
      <c r="X3" s="714"/>
      <c r="Y3" s="714"/>
      <c r="Z3" s="714"/>
      <c r="AA3" s="714"/>
      <c r="AB3" s="714"/>
      <c r="AC3" s="714"/>
      <c r="AD3" s="714"/>
      <c r="AE3" s="714"/>
      <c r="AF3" s="714"/>
      <c r="AG3" s="714"/>
      <c r="AH3" s="714"/>
      <c r="AI3" s="714"/>
      <c r="AJ3" s="714"/>
      <c r="AK3" s="714"/>
      <c r="AL3" s="714"/>
      <c r="AM3" s="714"/>
      <c r="AN3" s="714"/>
      <c r="AO3" s="714"/>
      <c r="AP3" s="714"/>
      <c r="AQ3" s="714"/>
      <c r="AR3" s="715"/>
    </row>
    <row r="4" spans="1:44" ht="15.95" customHeight="1" x14ac:dyDescent="0.2">
      <c r="A4" s="308" t="s">
        <v>564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309"/>
      <c r="Q4" s="309"/>
      <c r="R4" s="309"/>
      <c r="S4" s="309"/>
      <c r="T4" s="309"/>
      <c r="U4" s="309"/>
      <c r="V4" s="309"/>
      <c r="W4" s="309"/>
      <c r="X4" s="309"/>
      <c r="Y4" s="309"/>
      <c r="Z4" s="309"/>
      <c r="AA4" s="309"/>
      <c r="AB4" s="309"/>
      <c r="AC4" s="309"/>
      <c r="AD4" s="309"/>
      <c r="AE4" s="309"/>
      <c r="AF4" s="309"/>
      <c r="AG4" s="309"/>
      <c r="AH4" s="309"/>
      <c r="AI4" s="309"/>
      <c r="AJ4" s="309"/>
      <c r="AK4" s="309"/>
      <c r="AL4" s="309"/>
      <c r="AM4" s="309"/>
      <c r="AN4" s="309"/>
      <c r="AO4" s="309"/>
      <c r="AP4" s="309"/>
      <c r="AQ4" s="309"/>
      <c r="AR4" s="310"/>
    </row>
    <row r="5" spans="1:44" ht="15.95" customHeight="1" x14ac:dyDescent="0.2">
      <c r="A5" s="311" t="s">
        <v>439</v>
      </c>
      <c r="B5" s="312"/>
      <c r="C5" s="313" t="s">
        <v>26</v>
      </c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4" t="s">
        <v>440</v>
      </c>
      <c r="AD5" s="314"/>
      <c r="AE5" s="315" t="s">
        <v>456</v>
      </c>
      <c r="AF5" s="315"/>
      <c r="AG5" s="315"/>
      <c r="AH5" s="315"/>
      <c r="AI5" s="315"/>
      <c r="AJ5" s="315"/>
      <c r="AK5" s="315"/>
      <c r="AL5" s="315"/>
      <c r="AM5" s="686" t="s">
        <v>436</v>
      </c>
      <c r="AN5" s="687"/>
      <c r="AO5" s="687"/>
      <c r="AP5" s="688"/>
      <c r="AQ5" s="335" t="s">
        <v>437</v>
      </c>
      <c r="AR5" s="336"/>
    </row>
    <row r="6" spans="1:44" ht="39.75" customHeight="1" x14ac:dyDescent="0.2">
      <c r="A6" s="311"/>
      <c r="B6" s="312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  <c r="S6" s="313"/>
      <c r="T6" s="313"/>
      <c r="U6" s="313"/>
      <c r="V6" s="313"/>
      <c r="W6" s="313"/>
      <c r="X6" s="313"/>
      <c r="Y6" s="313"/>
      <c r="Z6" s="313"/>
      <c r="AA6" s="313"/>
      <c r="AB6" s="313"/>
      <c r="AC6" s="314"/>
      <c r="AD6" s="314"/>
      <c r="AE6" s="337" t="s">
        <v>455</v>
      </c>
      <c r="AF6" s="338"/>
      <c r="AG6" s="338"/>
      <c r="AH6" s="338"/>
      <c r="AI6" s="337" t="s">
        <v>896</v>
      </c>
      <c r="AJ6" s="338"/>
      <c r="AK6" s="338"/>
      <c r="AL6" s="338"/>
      <c r="AM6" s="689" t="s">
        <v>994</v>
      </c>
      <c r="AN6" s="687"/>
      <c r="AO6" s="687"/>
      <c r="AP6" s="688"/>
      <c r="AQ6" s="335"/>
      <c r="AR6" s="336"/>
    </row>
    <row r="7" spans="1:44" x14ac:dyDescent="0.2">
      <c r="A7" s="333" t="s">
        <v>176</v>
      </c>
      <c r="B7" s="334"/>
      <c r="C7" s="316" t="s">
        <v>177</v>
      </c>
      <c r="D7" s="317"/>
      <c r="E7" s="317"/>
      <c r="F7" s="317"/>
      <c r="G7" s="317"/>
      <c r="H7" s="317"/>
      <c r="I7" s="317"/>
      <c r="J7" s="317"/>
      <c r="K7" s="317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17"/>
      <c r="AA7" s="317"/>
      <c r="AB7" s="317"/>
      <c r="AC7" s="316" t="s">
        <v>178</v>
      </c>
      <c r="AD7" s="317"/>
      <c r="AE7" s="316" t="s">
        <v>175</v>
      </c>
      <c r="AF7" s="317"/>
      <c r="AG7" s="317"/>
      <c r="AH7" s="318"/>
      <c r="AI7" s="316" t="s">
        <v>438</v>
      </c>
      <c r="AJ7" s="317"/>
      <c r="AK7" s="317"/>
      <c r="AL7" s="318"/>
      <c r="AM7" s="316" t="s">
        <v>510</v>
      </c>
      <c r="AN7" s="317"/>
      <c r="AO7" s="317"/>
      <c r="AP7" s="318"/>
      <c r="AQ7" s="316" t="s">
        <v>511</v>
      </c>
      <c r="AR7" s="319"/>
    </row>
    <row r="8" spans="1:44" ht="20.100000000000001" customHeight="1" x14ac:dyDescent="0.2">
      <c r="A8" s="320" t="s">
        <v>0</v>
      </c>
      <c r="B8" s="321"/>
      <c r="C8" s="322" t="s">
        <v>241</v>
      </c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23"/>
      <c r="W8" s="323"/>
      <c r="X8" s="323"/>
      <c r="Y8" s="323"/>
      <c r="Z8" s="323"/>
      <c r="AA8" s="323"/>
      <c r="AB8" s="324"/>
      <c r="AC8" s="325" t="s">
        <v>242</v>
      </c>
      <c r="AD8" s="326"/>
      <c r="AE8" s="344">
        <v>0</v>
      </c>
      <c r="AF8" s="345"/>
      <c r="AG8" s="345"/>
      <c r="AH8" s="346"/>
      <c r="AI8" s="344">
        <v>0</v>
      </c>
      <c r="AJ8" s="345"/>
      <c r="AK8" s="345"/>
      <c r="AL8" s="346"/>
      <c r="AM8" s="344">
        <v>0</v>
      </c>
      <c r="AN8" s="345"/>
      <c r="AO8" s="345"/>
      <c r="AP8" s="346"/>
      <c r="AQ8" s="339" t="str">
        <f t="shared" ref="AQ8:AQ39" si="0">IF(AI8&gt;0,AM8/AI8,"n.é.")</f>
        <v>n.é.</v>
      </c>
      <c r="AR8" s="340"/>
    </row>
    <row r="9" spans="1:44" ht="20.100000000000001" customHeight="1" x14ac:dyDescent="0.2">
      <c r="A9" s="320" t="s">
        <v>1</v>
      </c>
      <c r="B9" s="321"/>
      <c r="C9" s="341" t="s">
        <v>243</v>
      </c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2"/>
      <c r="P9" s="342"/>
      <c r="Q9" s="342"/>
      <c r="R9" s="342"/>
      <c r="S9" s="342"/>
      <c r="T9" s="342"/>
      <c r="U9" s="342"/>
      <c r="V9" s="342"/>
      <c r="W9" s="342"/>
      <c r="X9" s="342"/>
      <c r="Y9" s="342"/>
      <c r="Z9" s="342"/>
      <c r="AA9" s="342"/>
      <c r="AB9" s="343"/>
      <c r="AC9" s="325" t="s">
        <v>244</v>
      </c>
      <c r="AD9" s="326"/>
      <c r="AE9" s="344">
        <v>0</v>
      </c>
      <c r="AF9" s="345"/>
      <c r="AG9" s="345"/>
      <c r="AH9" s="346"/>
      <c r="AI9" s="344">
        <v>0</v>
      </c>
      <c r="AJ9" s="345"/>
      <c r="AK9" s="345"/>
      <c r="AL9" s="346"/>
      <c r="AM9" s="344">
        <v>0</v>
      </c>
      <c r="AN9" s="345"/>
      <c r="AO9" s="345"/>
      <c r="AP9" s="346"/>
      <c r="AQ9" s="339" t="str">
        <f t="shared" si="0"/>
        <v>n.é.</v>
      </c>
      <c r="AR9" s="340"/>
    </row>
    <row r="10" spans="1:44" ht="20.100000000000001" customHeight="1" x14ac:dyDescent="0.2">
      <c r="A10" s="320" t="s">
        <v>2</v>
      </c>
      <c r="B10" s="321"/>
      <c r="C10" s="341" t="s">
        <v>245</v>
      </c>
      <c r="D10" s="342"/>
      <c r="E10" s="342"/>
      <c r="F10" s="342"/>
      <c r="G10" s="342"/>
      <c r="H10" s="342"/>
      <c r="I10" s="342"/>
      <c r="J10" s="342"/>
      <c r="K10" s="342"/>
      <c r="L10" s="342"/>
      <c r="M10" s="342"/>
      <c r="N10" s="342"/>
      <c r="O10" s="342"/>
      <c r="P10" s="342"/>
      <c r="Q10" s="342"/>
      <c r="R10" s="342"/>
      <c r="S10" s="342"/>
      <c r="T10" s="342"/>
      <c r="U10" s="342"/>
      <c r="V10" s="342"/>
      <c r="W10" s="342"/>
      <c r="X10" s="342"/>
      <c r="Y10" s="342"/>
      <c r="Z10" s="342"/>
      <c r="AA10" s="342"/>
      <c r="AB10" s="343"/>
      <c r="AC10" s="325" t="s">
        <v>246</v>
      </c>
      <c r="AD10" s="326"/>
      <c r="AE10" s="344">
        <v>0</v>
      </c>
      <c r="AF10" s="345"/>
      <c r="AG10" s="345"/>
      <c r="AH10" s="346"/>
      <c r="AI10" s="344">
        <v>0</v>
      </c>
      <c r="AJ10" s="345"/>
      <c r="AK10" s="345"/>
      <c r="AL10" s="346"/>
      <c r="AM10" s="344">
        <v>0</v>
      </c>
      <c r="AN10" s="345"/>
      <c r="AO10" s="345"/>
      <c r="AP10" s="346"/>
      <c r="AQ10" s="339" t="str">
        <f t="shared" si="0"/>
        <v>n.é.</v>
      </c>
      <c r="AR10" s="340"/>
    </row>
    <row r="11" spans="1:44" ht="20.100000000000001" customHeight="1" x14ac:dyDescent="0.2">
      <c r="A11" s="320" t="s">
        <v>3</v>
      </c>
      <c r="B11" s="321"/>
      <c r="C11" s="341" t="s">
        <v>247</v>
      </c>
      <c r="D11" s="342"/>
      <c r="E11" s="342"/>
      <c r="F11" s="342"/>
      <c r="G11" s="342"/>
      <c r="H11" s="342"/>
      <c r="I11" s="342"/>
      <c r="J11" s="342"/>
      <c r="K11" s="342"/>
      <c r="L11" s="342"/>
      <c r="M11" s="342"/>
      <c r="N11" s="342"/>
      <c r="O11" s="342"/>
      <c r="P11" s="342"/>
      <c r="Q11" s="342"/>
      <c r="R11" s="342"/>
      <c r="S11" s="342"/>
      <c r="T11" s="342"/>
      <c r="U11" s="342"/>
      <c r="V11" s="342"/>
      <c r="W11" s="342"/>
      <c r="X11" s="342"/>
      <c r="Y11" s="342"/>
      <c r="Z11" s="342"/>
      <c r="AA11" s="342"/>
      <c r="AB11" s="343"/>
      <c r="AC11" s="325" t="s">
        <v>248</v>
      </c>
      <c r="AD11" s="326"/>
      <c r="AE11" s="344">
        <v>0</v>
      </c>
      <c r="AF11" s="345"/>
      <c r="AG11" s="345"/>
      <c r="AH11" s="346"/>
      <c r="AI11" s="344">
        <v>0</v>
      </c>
      <c r="AJ11" s="345"/>
      <c r="AK11" s="345"/>
      <c r="AL11" s="346"/>
      <c r="AM11" s="344">
        <v>0</v>
      </c>
      <c r="AN11" s="345"/>
      <c r="AO11" s="345"/>
      <c r="AP11" s="346"/>
      <c r="AQ11" s="339" t="str">
        <f t="shared" si="0"/>
        <v>n.é.</v>
      </c>
      <c r="AR11" s="340"/>
    </row>
    <row r="12" spans="1:44" ht="20.100000000000001" customHeight="1" x14ac:dyDescent="0.2">
      <c r="A12" s="320" t="s">
        <v>4</v>
      </c>
      <c r="B12" s="321"/>
      <c r="C12" s="341" t="s">
        <v>567</v>
      </c>
      <c r="D12" s="342"/>
      <c r="E12" s="342"/>
      <c r="F12" s="342"/>
      <c r="G12" s="342"/>
      <c r="H12" s="342"/>
      <c r="I12" s="342"/>
      <c r="J12" s="342"/>
      <c r="K12" s="342"/>
      <c r="L12" s="342"/>
      <c r="M12" s="342"/>
      <c r="N12" s="342"/>
      <c r="O12" s="342"/>
      <c r="P12" s="342"/>
      <c r="Q12" s="342"/>
      <c r="R12" s="342"/>
      <c r="S12" s="342"/>
      <c r="T12" s="342"/>
      <c r="U12" s="342"/>
      <c r="V12" s="342"/>
      <c r="W12" s="342"/>
      <c r="X12" s="342"/>
      <c r="Y12" s="342"/>
      <c r="Z12" s="342"/>
      <c r="AA12" s="342"/>
      <c r="AB12" s="343"/>
      <c r="AC12" s="325" t="s">
        <v>249</v>
      </c>
      <c r="AD12" s="326"/>
      <c r="AE12" s="344">
        <v>0</v>
      </c>
      <c r="AF12" s="345"/>
      <c r="AG12" s="345"/>
      <c r="AH12" s="346"/>
      <c r="AI12" s="344">
        <v>0</v>
      </c>
      <c r="AJ12" s="345"/>
      <c r="AK12" s="345"/>
      <c r="AL12" s="346"/>
      <c r="AM12" s="344">
        <v>0</v>
      </c>
      <c r="AN12" s="345"/>
      <c r="AO12" s="345"/>
      <c r="AP12" s="346"/>
      <c r="AQ12" s="339" t="str">
        <f t="shared" si="0"/>
        <v>n.é.</v>
      </c>
      <c r="AR12" s="340"/>
    </row>
    <row r="13" spans="1:44" ht="20.100000000000001" customHeight="1" x14ac:dyDescent="0.2">
      <c r="A13" s="320" t="s">
        <v>5</v>
      </c>
      <c r="B13" s="321"/>
      <c r="C13" s="341" t="s">
        <v>568</v>
      </c>
      <c r="D13" s="342"/>
      <c r="E13" s="342"/>
      <c r="F13" s="342"/>
      <c r="G13" s="342"/>
      <c r="H13" s="342"/>
      <c r="I13" s="342"/>
      <c r="J13" s="342"/>
      <c r="K13" s="342"/>
      <c r="L13" s="342"/>
      <c r="M13" s="342"/>
      <c r="N13" s="342"/>
      <c r="O13" s="342"/>
      <c r="P13" s="342"/>
      <c r="Q13" s="342"/>
      <c r="R13" s="342"/>
      <c r="S13" s="342"/>
      <c r="T13" s="342"/>
      <c r="U13" s="342"/>
      <c r="V13" s="342"/>
      <c r="W13" s="342"/>
      <c r="X13" s="342"/>
      <c r="Y13" s="342"/>
      <c r="Z13" s="342"/>
      <c r="AA13" s="342"/>
      <c r="AB13" s="343"/>
      <c r="AC13" s="325" t="s">
        <v>250</v>
      </c>
      <c r="AD13" s="326"/>
      <c r="AE13" s="344">
        <v>0</v>
      </c>
      <c r="AF13" s="345"/>
      <c r="AG13" s="345"/>
      <c r="AH13" s="346"/>
      <c r="AI13" s="344">
        <v>0</v>
      </c>
      <c r="AJ13" s="345"/>
      <c r="AK13" s="345"/>
      <c r="AL13" s="346"/>
      <c r="AM13" s="344">
        <v>0</v>
      </c>
      <c r="AN13" s="345"/>
      <c r="AO13" s="345"/>
      <c r="AP13" s="346"/>
      <c r="AQ13" s="339" t="str">
        <f t="shared" si="0"/>
        <v>n.é.</v>
      </c>
      <c r="AR13" s="340"/>
    </row>
    <row r="14" spans="1:44" s="2" customFormat="1" ht="20.100000000000001" customHeight="1" x14ac:dyDescent="0.2">
      <c r="A14" s="347" t="s">
        <v>6</v>
      </c>
      <c r="B14" s="348"/>
      <c r="C14" s="349" t="s">
        <v>251</v>
      </c>
      <c r="D14" s="350"/>
      <c r="E14" s="350"/>
      <c r="F14" s="350"/>
      <c r="G14" s="350"/>
      <c r="H14" s="350"/>
      <c r="I14" s="350"/>
      <c r="J14" s="350"/>
      <c r="K14" s="350"/>
      <c r="L14" s="350"/>
      <c r="M14" s="350"/>
      <c r="N14" s="350"/>
      <c r="O14" s="350"/>
      <c r="P14" s="350"/>
      <c r="Q14" s="350"/>
      <c r="R14" s="350"/>
      <c r="S14" s="350"/>
      <c r="T14" s="350"/>
      <c r="U14" s="350"/>
      <c r="V14" s="350"/>
      <c r="W14" s="350"/>
      <c r="X14" s="350"/>
      <c r="Y14" s="350"/>
      <c r="Z14" s="350"/>
      <c r="AA14" s="350"/>
      <c r="AB14" s="351"/>
      <c r="AC14" s="352" t="s">
        <v>252</v>
      </c>
      <c r="AD14" s="353"/>
      <c r="AE14" s="364">
        <f>SUM(AE8:AH13)</f>
        <v>0</v>
      </c>
      <c r="AF14" s="365"/>
      <c r="AG14" s="365"/>
      <c r="AH14" s="366"/>
      <c r="AI14" s="364">
        <v>0</v>
      </c>
      <c r="AJ14" s="365"/>
      <c r="AK14" s="365"/>
      <c r="AL14" s="366"/>
      <c r="AM14" s="364">
        <v>0</v>
      </c>
      <c r="AN14" s="365"/>
      <c r="AO14" s="365"/>
      <c r="AP14" s="366"/>
      <c r="AQ14" s="357" t="str">
        <f t="shared" si="0"/>
        <v>n.é.</v>
      </c>
      <c r="AR14" s="358"/>
    </row>
    <row r="15" spans="1:44" ht="20.100000000000001" customHeight="1" x14ac:dyDescent="0.2">
      <c r="A15" s="320" t="s">
        <v>7</v>
      </c>
      <c r="B15" s="321"/>
      <c r="C15" s="341" t="s">
        <v>253</v>
      </c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342"/>
      <c r="P15" s="342"/>
      <c r="Q15" s="342"/>
      <c r="R15" s="342"/>
      <c r="S15" s="342"/>
      <c r="T15" s="342"/>
      <c r="U15" s="342"/>
      <c r="V15" s="342"/>
      <c r="W15" s="342"/>
      <c r="X15" s="342"/>
      <c r="Y15" s="342"/>
      <c r="Z15" s="342"/>
      <c r="AA15" s="342"/>
      <c r="AB15" s="343"/>
      <c r="AC15" s="325" t="s">
        <v>254</v>
      </c>
      <c r="AD15" s="326"/>
      <c r="AE15" s="344">
        <v>0</v>
      </c>
      <c r="AF15" s="345"/>
      <c r="AG15" s="345"/>
      <c r="AH15" s="346"/>
      <c r="AI15" s="344">
        <v>0</v>
      </c>
      <c r="AJ15" s="345"/>
      <c r="AK15" s="345"/>
      <c r="AL15" s="346"/>
      <c r="AM15" s="344">
        <v>0</v>
      </c>
      <c r="AN15" s="345"/>
      <c r="AO15" s="345"/>
      <c r="AP15" s="346"/>
      <c r="AQ15" s="339" t="str">
        <f t="shared" si="0"/>
        <v>n.é.</v>
      </c>
      <c r="AR15" s="340"/>
    </row>
    <row r="16" spans="1:44" ht="20.100000000000001" customHeight="1" x14ac:dyDescent="0.2">
      <c r="A16" s="320" t="s">
        <v>8</v>
      </c>
      <c r="B16" s="321"/>
      <c r="C16" s="341" t="s">
        <v>426</v>
      </c>
      <c r="D16" s="342"/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342"/>
      <c r="Z16" s="342"/>
      <c r="AA16" s="342"/>
      <c r="AB16" s="343"/>
      <c r="AC16" s="325" t="s">
        <v>255</v>
      </c>
      <c r="AD16" s="326"/>
      <c r="AE16" s="344">
        <v>0</v>
      </c>
      <c r="AF16" s="345"/>
      <c r="AG16" s="345"/>
      <c r="AH16" s="346"/>
      <c r="AI16" s="344">
        <v>0</v>
      </c>
      <c r="AJ16" s="345"/>
      <c r="AK16" s="345"/>
      <c r="AL16" s="346"/>
      <c r="AM16" s="344">
        <v>0</v>
      </c>
      <c r="AN16" s="345"/>
      <c r="AO16" s="345"/>
      <c r="AP16" s="346"/>
      <c r="AQ16" s="339" t="str">
        <f t="shared" si="0"/>
        <v>n.é.</v>
      </c>
      <c r="AR16" s="340"/>
    </row>
    <row r="17" spans="1:44" ht="20.100000000000001" customHeight="1" x14ac:dyDescent="0.2">
      <c r="A17" s="320" t="s">
        <v>9</v>
      </c>
      <c r="B17" s="321"/>
      <c r="C17" s="341" t="s">
        <v>427</v>
      </c>
      <c r="D17" s="342"/>
      <c r="E17" s="342"/>
      <c r="F17" s="342"/>
      <c r="G17" s="342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342"/>
      <c r="S17" s="342"/>
      <c r="T17" s="342"/>
      <c r="U17" s="342"/>
      <c r="V17" s="342"/>
      <c r="W17" s="342"/>
      <c r="X17" s="342"/>
      <c r="Y17" s="342"/>
      <c r="Z17" s="342"/>
      <c r="AA17" s="342"/>
      <c r="AB17" s="343"/>
      <c r="AC17" s="325" t="s">
        <v>256</v>
      </c>
      <c r="AD17" s="326"/>
      <c r="AE17" s="344">
        <v>0</v>
      </c>
      <c r="AF17" s="345"/>
      <c r="AG17" s="345"/>
      <c r="AH17" s="346"/>
      <c r="AI17" s="344">
        <v>0</v>
      </c>
      <c r="AJ17" s="345"/>
      <c r="AK17" s="345"/>
      <c r="AL17" s="346"/>
      <c r="AM17" s="344">
        <v>0</v>
      </c>
      <c r="AN17" s="345"/>
      <c r="AO17" s="345"/>
      <c r="AP17" s="346"/>
      <c r="AQ17" s="339" t="str">
        <f t="shared" si="0"/>
        <v>n.é.</v>
      </c>
      <c r="AR17" s="340"/>
    </row>
    <row r="18" spans="1:44" ht="20.100000000000001" customHeight="1" x14ac:dyDescent="0.2">
      <c r="A18" s="320" t="s">
        <v>10</v>
      </c>
      <c r="B18" s="321"/>
      <c r="C18" s="341" t="s">
        <v>428</v>
      </c>
      <c r="D18" s="342"/>
      <c r="E18" s="342"/>
      <c r="F18" s="342"/>
      <c r="G18" s="342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342"/>
      <c r="U18" s="342"/>
      <c r="V18" s="342"/>
      <c r="W18" s="342"/>
      <c r="X18" s="342"/>
      <c r="Y18" s="342"/>
      <c r="Z18" s="342"/>
      <c r="AA18" s="342"/>
      <c r="AB18" s="343"/>
      <c r="AC18" s="325" t="s">
        <v>257</v>
      </c>
      <c r="AD18" s="326"/>
      <c r="AE18" s="344">
        <v>0</v>
      </c>
      <c r="AF18" s="345"/>
      <c r="AG18" s="345"/>
      <c r="AH18" s="346"/>
      <c r="AI18" s="344">
        <v>0</v>
      </c>
      <c r="AJ18" s="345"/>
      <c r="AK18" s="345"/>
      <c r="AL18" s="346"/>
      <c r="AM18" s="344">
        <v>0</v>
      </c>
      <c r="AN18" s="345"/>
      <c r="AO18" s="345"/>
      <c r="AP18" s="346"/>
      <c r="AQ18" s="339" t="str">
        <f t="shared" si="0"/>
        <v>n.é.</v>
      </c>
      <c r="AR18" s="340"/>
    </row>
    <row r="19" spans="1:44" ht="20.100000000000001" customHeight="1" x14ac:dyDescent="0.2">
      <c r="A19" s="320" t="s">
        <v>11</v>
      </c>
      <c r="B19" s="321"/>
      <c r="C19" s="341" t="s">
        <v>258</v>
      </c>
      <c r="D19" s="34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342"/>
      <c r="T19" s="342"/>
      <c r="U19" s="342"/>
      <c r="V19" s="342"/>
      <c r="W19" s="342"/>
      <c r="X19" s="342"/>
      <c r="Y19" s="342"/>
      <c r="Z19" s="342"/>
      <c r="AA19" s="342"/>
      <c r="AB19" s="343"/>
      <c r="AC19" s="325" t="s">
        <v>259</v>
      </c>
      <c r="AD19" s="326"/>
      <c r="AE19" s="344">
        <v>0</v>
      </c>
      <c r="AF19" s="345"/>
      <c r="AG19" s="345"/>
      <c r="AH19" s="346"/>
      <c r="AI19" s="344">
        <v>0</v>
      </c>
      <c r="AJ19" s="345"/>
      <c r="AK19" s="345"/>
      <c r="AL19" s="346"/>
      <c r="AM19" s="344">
        <v>0</v>
      </c>
      <c r="AN19" s="345"/>
      <c r="AO19" s="345"/>
      <c r="AP19" s="346"/>
      <c r="AQ19" s="339" t="str">
        <f t="shared" si="0"/>
        <v>n.é.</v>
      </c>
      <c r="AR19" s="340"/>
    </row>
    <row r="20" spans="1:44" s="2" customFormat="1" ht="20.100000000000001" customHeight="1" x14ac:dyDescent="0.2">
      <c r="A20" s="347" t="s">
        <v>12</v>
      </c>
      <c r="B20" s="348"/>
      <c r="C20" s="349" t="s">
        <v>260</v>
      </c>
      <c r="D20" s="350"/>
      <c r="E20" s="350"/>
      <c r="F20" s="350"/>
      <c r="G20" s="350"/>
      <c r="H20" s="350"/>
      <c r="I20" s="350"/>
      <c r="J20" s="350"/>
      <c r="K20" s="350"/>
      <c r="L20" s="350"/>
      <c r="M20" s="350"/>
      <c r="N20" s="350"/>
      <c r="O20" s="350"/>
      <c r="P20" s="350"/>
      <c r="Q20" s="350"/>
      <c r="R20" s="350"/>
      <c r="S20" s="350"/>
      <c r="T20" s="350"/>
      <c r="U20" s="350"/>
      <c r="V20" s="350"/>
      <c r="W20" s="350"/>
      <c r="X20" s="350"/>
      <c r="Y20" s="350"/>
      <c r="Z20" s="350"/>
      <c r="AA20" s="350"/>
      <c r="AB20" s="351"/>
      <c r="AC20" s="352" t="s">
        <v>261</v>
      </c>
      <c r="AD20" s="353"/>
      <c r="AE20" s="364">
        <f>SUM(AE14:AH19)</f>
        <v>0</v>
      </c>
      <c r="AF20" s="365"/>
      <c r="AG20" s="365"/>
      <c r="AH20" s="366"/>
      <c r="AI20" s="364">
        <v>0</v>
      </c>
      <c r="AJ20" s="365"/>
      <c r="AK20" s="365"/>
      <c r="AL20" s="366"/>
      <c r="AM20" s="364">
        <v>0</v>
      </c>
      <c r="AN20" s="365"/>
      <c r="AO20" s="365"/>
      <c r="AP20" s="366"/>
      <c r="AQ20" s="357" t="str">
        <f t="shared" si="0"/>
        <v>n.é.</v>
      </c>
      <c r="AR20" s="358"/>
    </row>
    <row r="21" spans="1:44" ht="20.100000000000001" customHeight="1" x14ac:dyDescent="0.2">
      <c r="A21" s="320" t="s">
        <v>13</v>
      </c>
      <c r="B21" s="321"/>
      <c r="C21" s="341" t="s">
        <v>262</v>
      </c>
      <c r="D21" s="342"/>
      <c r="E21" s="342"/>
      <c r="F21" s="342"/>
      <c r="G21" s="342"/>
      <c r="H21" s="342"/>
      <c r="I21" s="342"/>
      <c r="J21" s="342"/>
      <c r="K21" s="342"/>
      <c r="L21" s="342"/>
      <c r="M21" s="342"/>
      <c r="N21" s="342"/>
      <c r="O21" s="342"/>
      <c r="P21" s="342"/>
      <c r="Q21" s="342"/>
      <c r="R21" s="342"/>
      <c r="S21" s="342"/>
      <c r="T21" s="342"/>
      <c r="U21" s="342"/>
      <c r="V21" s="342"/>
      <c r="W21" s="342"/>
      <c r="X21" s="342"/>
      <c r="Y21" s="342"/>
      <c r="Z21" s="342"/>
      <c r="AA21" s="342"/>
      <c r="AB21" s="343"/>
      <c r="AC21" s="325" t="s">
        <v>263</v>
      </c>
      <c r="AD21" s="326"/>
      <c r="AE21" s="344">
        <v>0</v>
      </c>
      <c r="AF21" s="345"/>
      <c r="AG21" s="345"/>
      <c r="AH21" s="346"/>
      <c r="AI21" s="344">
        <v>0</v>
      </c>
      <c r="AJ21" s="345"/>
      <c r="AK21" s="345"/>
      <c r="AL21" s="346"/>
      <c r="AM21" s="344">
        <v>0</v>
      </c>
      <c r="AN21" s="345"/>
      <c r="AO21" s="345"/>
      <c r="AP21" s="346"/>
      <c r="AQ21" s="339" t="str">
        <f t="shared" si="0"/>
        <v>n.é.</v>
      </c>
      <c r="AR21" s="340"/>
    </row>
    <row r="22" spans="1:44" ht="25.5" customHeight="1" x14ac:dyDescent="0.2">
      <c r="A22" s="320" t="s">
        <v>14</v>
      </c>
      <c r="B22" s="321"/>
      <c r="C22" s="341" t="s">
        <v>429</v>
      </c>
      <c r="D22" s="342"/>
      <c r="E22" s="342"/>
      <c r="F22" s="342"/>
      <c r="G22" s="342"/>
      <c r="H22" s="342"/>
      <c r="I22" s="342"/>
      <c r="J22" s="342"/>
      <c r="K22" s="342"/>
      <c r="L22" s="342"/>
      <c r="M22" s="342"/>
      <c r="N22" s="342"/>
      <c r="O22" s="342"/>
      <c r="P22" s="342"/>
      <c r="Q22" s="342"/>
      <c r="R22" s="342"/>
      <c r="S22" s="342"/>
      <c r="T22" s="342"/>
      <c r="U22" s="342"/>
      <c r="V22" s="342"/>
      <c r="W22" s="342"/>
      <c r="X22" s="342"/>
      <c r="Y22" s="342"/>
      <c r="Z22" s="342"/>
      <c r="AA22" s="342"/>
      <c r="AB22" s="343"/>
      <c r="AC22" s="325" t="s">
        <v>264</v>
      </c>
      <c r="AD22" s="326"/>
      <c r="AE22" s="344">
        <v>0</v>
      </c>
      <c r="AF22" s="345"/>
      <c r="AG22" s="345"/>
      <c r="AH22" s="346"/>
      <c r="AI22" s="344">
        <v>0</v>
      </c>
      <c r="AJ22" s="345"/>
      <c r="AK22" s="345"/>
      <c r="AL22" s="346"/>
      <c r="AM22" s="344">
        <v>0</v>
      </c>
      <c r="AN22" s="345"/>
      <c r="AO22" s="345"/>
      <c r="AP22" s="346"/>
      <c r="AQ22" s="339" t="str">
        <f t="shared" si="0"/>
        <v>n.é.</v>
      </c>
      <c r="AR22" s="340"/>
    </row>
    <row r="23" spans="1:44" ht="34.5" customHeight="1" x14ac:dyDescent="0.2">
      <c r="A23" s="320" t="s">
        <v>15</v>
      </c>
      <c r="B23" s="321"/>
      <c r="C23" s="341" t="s">
        <v>430</v>
      </c>
      <c r="D23" s="342"/>
      <c r="E23" s="342"/>
      <c r="F23" s="342"/>
      <c r="G23" s="342"/>
      <c r="H23" s="342"/>
      <c r="I23" s="342"/>
      <c r="J23" s="342"/>
      <c r="K23" s="342"/>
      <c r="L23" s="342"/>
      <c r="M23" s="342"/>
      <c r="N23" s="342"/>
      <c r="O23" s="342"/>
      <c r="P23" s="342"/>
      <c r="Q23" s="342"/>
      <c r="R23" s="342"/>
      <c r="S23" s="342"/>
      <c r="T23" s="342"/>
      <c r="U23" s="342"/>
      <c r="V23" s="342"/>
      <c r="W23" s="342"/>
      <c r="X23" s="342"/>
      <c r="Y23" s="342"/>
      <c r="Z23" s="342"/>
      <c r="AA23" s="342"/>
      <c r="AB23" s="343"/>
      <c r="AC23" s="325" t="s">
        <v>265</v>
      </c>
      <c r="AD23" s="326"/>
      <c r="AE23" s="344">
        <v>0</v>
      </c>
      <c r="AF23" s="345"/>
      <c r="AG23" s="345"/>
      <c r="AH23" s="346"/>
      <c r="AI23" s="344">
        <v>0</v>
      </c>
      <c r="AJ23" s="345"/>
      <c r="AK23" s="345"/>
      <c r="AL23" s="346"/>
      <c r="AM23" s="344">
        <v>0</v>
      </c>
      <c r="AN23" s="345"/>
      <c r="AO23" s="345"/>
      <c r="AP23" s="346"/>
      <c r="AQ23" s="339" t="str">
        <f t="shared" si="0"/>
        <v>n.é.</v>
      </c>
      <c r="AR23" s="340"/>
    </row>
    <row r="24" spans="1:44" ht="27.75" customHeight="1" x14ac:dyDescent="0.2">
      <c r="A24" s="320" t="s">
        <v>53</v>
      </c>
      <c r="B24" s="321"/>
      <c r="C24" s="341" t="s">
        <v>431</v>
      </c>
      <c r="D24" s="342"/>
      <c r="E24" s="342"/>
      <c r="F24" s="342"/>
      <c r="G24" s="342"/>
      <c r="H24" s="342"/>
      <c r="I24" s="342"/>
      <c r="J24" s="342"/>
      <c r="K24" s="342"/>
      <c r="L24" s="342"/>
      <c r="M24" s="342"/>
      <c r="N24" s="342"/>
      <c r="O24" s="342"/>
      <c r="P24" s="342"/>
      <c r="Q24" s="342"/>
      <c r="R24" s="342"/>
      <c r="S24" s="342"/>
      <c r="T24" s="342"/>
      <c r="U24" s="342"/>
      <c r="V24" s="342"/>
      <c r="W24" s="342"/>
      <c r="X24" s="342"/>
      <c r="Y24" s="342"/>
      <c r="Z24" s="342"/>
      <c r="AA24" s="342"/>
      <c r="AB24" s="343"/>
      <c r="AC24" s="325" t="s">
        <v>266</v>
      </c>
      <c r="AD24" s="326"/>
      <c r="AE24" s="344">
        <v>0</v>
      </c>
      <c r="AF24" s="345"/>
      <c r="AG24" s="345"/>
      <c r="AH24" s="346"/>
      <c r="AI24" s="344">
        <v>0</v>
      </c>
      <c r="AJ24" s="345"/>
      <c r="AK24" s="345"/>
      <c r="AL24" s="346"/>
      <c r="AM24" s="344">
        <v>0</v>
      </c>
      <c r="AN24" s="345"/>
      <c r="AO24" s="345"/>
      <c r="AP24" s="346"/>
      <c r="AQ24" s="339" t="str">
        <f t="shared" si="0"/>
        <v>n.é.</v>
      </c>
      <c r="AR24" s="340"/>
    </row>
    <row r="25" spans="1:44" ht="24" customHeight="1" x14ac:dyDescent="0.2">
      <c r="A25" s="320" t="s">
        <v>54</v>
      </c>
      <c r="B25" s="321"/>
      <c r="C25" s="341" t="s">
        <v>267</v>
      </c>
      <c r="D25" s="342"/>
      <c r="E25" s="342"/>
      <c r="F25" s="342"/>
      <c r="G25" s="342"/>
      <c r="H25" s="342"/>
      <c r="I25" s="342"/>
      <c r="J25" s="342"/>
      <c r="K25" s="342"/>
      <c r="L25" s="342"/>
      <c r="M25" s="342"/>
      <c r="N25" s="342"/>
      <c r="O25" s="342"/>
      <c r="P25" s="342"/>
      <c r="Q25" s="342"/>
      <c r="R25" s="342"/>
      <c r="S25" s="342"/>
      <c r="T25" s="342"/>
      <c r="U25" s="342"/>
      <c r="V25" s="342"/>
      <c r="W25" s="342"/>
      <c r="X25" s="342"/>
      <c r="Y25" s="342"/>
      <c r="Z25" s="342"/>
      <c r="AA25" s="342"/>
      <c r="AB25" s="343"/>
      <c r="AC25" s="325" t="s">
        <v>268</v>
      </c>
      <c r="AD25" s="326"/>
      <c r="AE25" s="344">
        <v>0</v>
      </c>
      <c r="AF25" s="345"/>
      <c r="AG25" s="345"/>
      <c r="AH25" s="346"/>
      <c r="AI25" s="344">
        <v>0</v>
      </c>
      <c r="AJ25" s="345"/>
      <c r="AK25" s="345"/>
      <c r="AL25" s="346"/>
      <c r="AM25" s="344">
        <v>0</v>
      </c>
      <c r="AN25" s="345"/>
      <c r="AO25" s="345"/>
      <c r="AP25" s="346"/>
      <c r="AQ25" s="339" t="str">
        <f t="shared" si="0"/>
        <v>n.é.</v>
      </c>
      <c r="AR25" s="340"/>
    </row>
    <row r="26" spans="1:44" s="2" customFormat="1" ht="37.5" customHeight="1" x14ac:dyDescent="0.2">
      <c r="A26" s="347" t="s">
        <v>55</v>
      </c>
      <c r="B26" s="348"/>
      <c r="C26" s="349" t="s">
        <v>269</v>
      </c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  <c r="O26" s="350"/>
      <c r="P26" s="350"/>
      <c r="Q26" s="350"/>
      <c r="R26" s="350"/>
      <c r="S26" s="350"/>
      <c r="T26" s="350"/>
      <c r="U26" s="350"/>
      <c r="V26" s="350"/>
      <c r="W26" s="350"/>
      <c r="X26" s="350"/>
      <c r="Y26" s="350"/>
      <c r="Z26" s="350"/>
      <c r="AA26" s="350"/>
      <c r="AB26" s="351"/>
      <c r="AC26" s="352" t="s">
        <v>270</v>
      </c>
      <c r="AD26" s="353"/>
      <c r="AE26" s="364">
        <f>SUM(AE21:AH25)</f>
        <v>0</v>
      </c>
      <c r="AF26" s="365"/>
      <c r="AG26" s="365"/>
      <c r="AH26" s="366"/>
      <c r="AI26" s="364">
        <v>0</v>
      </c>
      <c r="AJ26" s="365"/>
      <c r="AK26" s="365"/>
      <c r="AL26" s="366"/>
      <c r="AM26" s="364">
        <v>0</v>
      </c>
      <c r="AN26" s="365"/>
      <c r="AO26" s="365"/>
      <c r="AP26" s="366"/>
      <c r="AQ26" s="357" t="str">
        <f t="shared" si="0"/>
        <v>n.é.</v>
      </c>
      <c r="AR26" s="358"/>
    </row>
    <row r="27" spans="1:44" ht="20.100000000000001" customHeight="1" x14ac:dyDescent="0.2">
      <c r="A27" s="320" t="s">
        <v>56</v>
      </c>
      <c r="B27" s="321"/>
      <c r="C27" s="341" t="s">
        <v>271</v>
      </c>
      <c r="D27" s="342"/>
      <c r="E27" s="342"/>
      <c r="F27" s="342"/>
      <c r="G27" s="342"/>
      <c r="H27" s="342"/>
      <c r="I27" s="342"/>
      <c r="J27" s="342"/>
      <c r="K27" s="342"/>
      <c r="L27" s="342"/>
      <c r="M27" s="342"/>
      <c r="N27" s="342"/>
      <c r="O27" s="342"/>
      <c r="P27" s="342"/>
      <c r="Q27" s="342"/>
      <c r="R27" s="342"/>
      <c r="S27" s="342"/>
      <c r="T27" s="342"/>
      <c r="U27" s="342"/>
      <c r="V27" s="342"/>
      <c r="W27" s="342"/>
      <c r="X27" s="342"/>
      <c r="Y27" s="342"/>
      <c r="Z27" s="342"/>
      <c r="AA27" s="342"/>
      <c r="AB27" s="343"/>
      <c r="AC27" s="325" t="s">
        <v>272</v>
      </c>
      <c r="AD27" s="326"/>
      <c r="AE27" s="344">
        <v>0</v>
      </c>
      <c r="AF27" s="345"/>
      <c r="AG27" s="345"/>
      <c r="AH27" s="346"/>
      <c r="AI27" s="344">
        <v>0</v>
      </c>
      <c r="AJ27" s="345"/>
      <c r="AK27" s="345"/>
      <c r="AL27" s="346"/>
      <c r="AM27" s="742">
        <v>0</v>
      </c>
      <c r="AN27" s="743"/>
      <c r="AO27" s="743"/>
      <c r="AP27" s="744"/>
      <c r="AQ27" s="339" t="str">
        <f t="shared" si="0"/>
        <v>n.é.</v>
      </c>
      <c r="AR27" s="340"/>
    </row>
    <row r="28" spans="1:44" ht="20.100000000000001" customHeight="1" x14ac:dyDescent="0.2">
      <c r="A28" s="320" t="s">
        <v>106</v>
      </c>
      <c r="B28" s="321"/>
      <c r="C28" s="341" t="s">
        <v>273</v>
      </c>
      <c r="D28" s="342"/>
      <c r="E28" s="342"/>
      <c r="F28" s="342"/>
      <c r="G28" s="342"/>
      <c r="H28" s="342"/>
      <c r="I28" s="342"/>
      <c r="J28" s="342"/>
      <c r="K28" s="342"/>
      <c r="L28" s="342"/>
      <c r="M28" s="342"/>
      <c r="N28" s="342"/>
      <c r="O28" s="342"/>
      <c r="P28" s="342"/>
      <c r="Q28" s="342"/>
      <c r="R28" s="342"/>
      <c r="S28" s="342"/>
      <c r="T28" s="342"/>
      <c r="U28" s="342"/>
      <c r="V28" s="342"/>
      <c r="W28" s="342"/>
      <c r="X28" s="342"/>
      <c r="Y28" s="342"/>
      <c r="Z28" s="342"/>
      <c r="AA28" s="342"/>
      <c r="AB28" s="343"/>
      <c r="AC28" s="325" t="s">
        <v>274</v>
      </c>
      <c r="AD28" s="326"/>
      <c r="AE28" s="344">
        <v>0</v>
      </c>
      <c r="AF28" s="345"/>
      <c r="AG28" s="345"/>
      <c r="AH28" s="346"/>
      <c r="AI28" s="344">
        <v>0</v>
      </c>
      <c r="AJ28" s="345"/>
      <c r="AK28" s="345"/>
      <c r="AL28" s="346"/>
      <c r="AM28" s="742">
        <v>0</v>
      </c>
      <c r="AN28" s="743"/>
      <c r="AO28" s="743"/>
      <c r="AP28" s="744"/>
      <c r="AQ28" s="339" t="str">
        <f t="shared" si="0"/>
        <v>n.é.</v>
      </c>
      <c r="AR28" s="340"/>
    </row>
    <row r="29" spans="1:44" s="2" customFormat="1" ht="20.100000000000001" customHeight="1" x14ac:dyDescent="0.2">
      <c r="A29" s="347" t="s">
        <v>107</v>
      </c>
      <c r="B29" s="348"/>
      <c r="C29" s="349" t="s">
        <v>275</v>
      </c>
      <c r="D29" s="350"/>
      <c r="E29" s="350"/>
      <c r="F29" s="350"/>
      <c r="G29" s="350"/>
      <c r="H29" s="350"/>
      <c r="I29" s="350"/>
      <c r="J29" s="350"/>
      <c r="K29" s="350"/>
      <c r="L29" s="350"/>
      <c r="M29" s="350"/>
      <c r="N29" s="350"/>
      <c r="O29" s="350"/>
      <c r="P29" s="350"/>
      <c r="Q29" s="350"/>
      <c r="R29" s="350"/>
      <c r="S29" s="350"/>
      <c r="T29" s="350"/>
      <c r="U29" s="350"/>
      <c r="V29" s="350"/>
      <c r="W29" s="350"/>
      <c r="X29" s="350"/>
      <c r="Y29" s="350"/>
      <c r="Z29" s="350"/>
      <c r="AA29" s="350"/>
      <c r="AB29" s="351"/>
      <c r="AC29" s="352" t="s">
        <v>276</v>
      </c>
      <c r="AD29" s="353"/>
      <c r="AE29" s="364">
        <f>SUM(AE27:AH28)</f>
        <v>0</v>
      </c>
      <c r="AF29" s="365"/>
      <c r="AG29" s="365"/>
      <c r="AH29" s="366"/>
      <c r="AI29" s="364">
        <v>0</v>
      </c>
      <c r="AJ29" s="365"/>
      <c r="AK29" s="365"/>
      <c r="AL29" s="366"/>
      <c r="AM29" s="364">
        <v>0</v>
      </c>
      <c r="AN29" s="365"/>
      <c r="AO29" s="365"/>
      <c r="AP29" s="366"/>
      <c r="AQ29" s="357" t="str">
        <f t="shared" si="0"/>
        <v>n.é.</v>
      </c>
      <c r="AR29" s="358"/>
    </row>
    <row r="30" spans="1:44" ht="20.100000000000001" customHeight="1" x14ac:dyDescent="0.2">
      <c r="A30" s="320" t="s">
        <v>179</v>
      </c>
      <c r="B30" s="321"/>
      <c r="C30" s="341" t="s">
        <v>277</v>
      </c>
      <c r="D30" s="342"/>
      <c r="E30" s="342"/>
      <c r="F30" s="342"/>
      <c r="G30" s="342"/>
      <c r="H30" s="342"/>
      <c r="I30" s="342"/>
      <c r="J30" s="342"/>
      <c r="K30" s="342"/>
      <c r="L30" s="342"/>
      <c r="M30" s="342"/>
      <c r="N30" s="342"/>
      <c r="O30" s="342"/>
      <c r="P30" s="342"/>
      <c r="Q30" s="342"/>
      <c r="R30" s="342"/>
      <c r="S30" s="342"/>
      <c r="T30" s="342"/>
      <c r="U30" s="342"/>
      <c r="V30" s="342"/>
      <c r="W30" s="342"/>
      <c r="X30" s="342"/>
      <c r="Y30" s="342"/>
      <c r="Z30" s="342"/>
      <c r="AA30" s="342"/>
      <c r="AB30" s="343"/>
      <c r="AC30" s="325" t="s">
        <v>278</v>
      </c>
      <c r="AD30" s="326"/>
      <c r="AE30" s="344">
        <v>0</v>
      </c>
      <c r="AF30" s="345"/>
      <c r="AG30" s="345"/>
      <c r="AH30" s="346"/>
      <c r="AI30" s="344">
        <v>0</v>
      </c>
      <c r="AJ30" s="345"/>
      <c r="AK30" s="345"/>
      <c r="AL30" s="346"/>
      <c r="AM30" s="344">
        <v>0</v>
      </c>
      <c r="AN30" s="345"/>
      <c r="AO30" s="345"/>
      <c r="AP30" s="346"/>
      <c r="AQ30" s="339" t="str">
        <f t="shared" si="0"/>
        <v>n.é.</v>
      </c>
      <c r="AR30" s="340"/>
    </row>
    <row r="31" spans="1:44" ht="20.100000000000001" customHeight="1" x14ac:dyDescent="0.2">
      <c r="A31" s="320" t="s">
        <v>180</v>
      </c>
      <c r="B31" s="321"/>
      <c r="C31" s="341" t="s">
        <v>279</v>
      </c>
      <c r="D31" s="342"/>
      <c r="E31" s="342"/>
      <c r="F31" s="342"/>
      <c r="G31" s="342"/>
      <c r="H31" s="342"/>
      <c r="I31" s="342"/>
      <c r="J31" s="342"/>
      <c r="K31" s="342"/>
      <c r="L31" s="342"/>
      <c r="M31" s="342"/>
      <c r="N31" s="342"/>
      <c r="O31" s="342"/>
      <c r="P31" s="342"/>
      <c r="Q31" s="342"/>
      <c r="R31" s="342"/>
      <c r="S31" s="342"/>
      <c r="T31" s="342"/>
      <c r="U31" s="342"/>
      <c r="V31" s="342"/>
      <c r="W31" s="342"/>
      <c r="X31" s="342"/>
      <c r="Y31" s="342"/>
      <c r="Z31" s="342"/>
      <c r="AA31" s="342"/>
      <c r="AB31" s="343"/>
      <c r="AC31" s="325" t="s">
        <v>280</v>
      </c>
      <c r="AD31" s="326"/>
      <c r="AE31" s="344">
        <v>0</v>
      </c>
      <c r="AF31" s="345"/>
      <c r="AG31" s="345"/>
      <c r="AH31" s="346"/>
      <c r="AI31" s="344">
        <v>0</v>
      </c>
      <c r="AJ31" s="345"/>
      <c r="AK31" s="345"/>
      <c r="AL31" s="346"/>
      <c r="AM31" s="344">
        <v>0</v>
      </c>
      <c r="AN31" s="345"/>
      <c r="AO31" s="345"/>
      <c r="AP31" s="346"/>
      <c r="AQ31" s="339" t="str">
        <f t="shared" si="0"/>
        <v>n.é.</v>
      </c>
      <c r="AR31" s="340"/>
    </row>
    <row r="32" spans="1:44" ht="20.100000000000001" customHeight="1" x14ac:dyDescent="0.2">
      <c r="A32" s="320" t="s">
        <v>181</v>
      </c>
      <c r="B32" s="321"/>
      <c r="C32" s="341" t="s">
        <v>281</v>
      </c>
      <c r="D32" s="342"/>
      <c r="E32" s="342"/>
      <c r="F32" s="342"/>
      <c r="G32" s="342"/>
      <c r="H32" s="342"/>
      <c r="I32" s="342"/>
      <c r="J32" s="342"/>
      <c r="K32" s="342"/>
      <c r="L32" s="342"/>
      <c r="M32" s="342"/>
      <c r="N32" s="342"/>
      <c r="O32" s="342"/>
      <c r="P32" s="342"/>
      <c r="Q32" s="342"/>
      <c r="R32" s="342"/>
      <c r="S32" s="342"/>
      <c r="T32" s="342"/>
      <c r="U32" s="342"/>
      <c r="V32" s="342"/>
      <c r="W32" s="342"/>
      <c r="X32" s="342"/>
      <c r="Y32" s="342"/>
      <c r="Z32" s="342"/>
      <c r="AA32" s="342"/>
      <c r="AB32" s="343"/>
      <c r="AC32" s="325" t="s">
        <v>282</v>
      </c>
      <c r="AD32" s="326"/>
      <c r="AE32" s="344">
        <v>0</v>
      </c>
      <c r="AF32" s="345"/>
      <c r="AG32" s="345"/>
      <c r="AH32" s="346"/>
      <c r="AI32" s="344">
        <v>0</v>
      </c>
      <c r="AJ32" s="345"/>
      <c r="AK32" s="345"/>
      <c r="AL32" s="346"/>
      <c r="AM32" s="344">
        <v>0</v>
      </c>
      <c r="AN32" s="345"/>
      <c r="AO32" s="345"/>
      <c r="AP32" s="346"/>
      <c r="AQ32" s="339" t="str">
        <f t="shared" si="0"/>
        <v>n.é.</v>
      </c>
      <c r="AR32" s="340"/>
    </row>
    <row r="33" spans="1:55" ht="20.100000000000001" customHeight="1" x14ac:dyDescent="0.2">
      <c r="A33" s="320" t="s">
        <v>182</v>
      </c>
      <c r="B33" s="321"/>
      <c r="C33" s="341" t="s">
        <v>283</v>
      </c>
      <c r="D33" s="342"/>
      <c r="E33" s="342"/>
      <c r="F33" s="342"/>
      <c r="G33" s="342"/>
      <c r="H33" s="342"/>
      <c r="I33" s="342"/>
      <c r="J33" s="342"/>
      <c r="K33" s="342"/>
      <c r="L33" s="342"/>
      <c r="M33" s="342"/>
      <c r="N33" s="342"/>
      <c r="O33" s="342"/>
      <c r="P33" s="342"/>
      <c r="Q33" s="342"/>
      <c r="R33" s="342"/>
      <c r="S33" s="342"/>
      <c r="T33" s="342"/>
      <c r="U33" s="342"/>
      <c r="V33" s="342"/>
      <c r="W33" s="342"/>
      <c r="X33" s="342"/>
      <c r="Y33" s="342"/>
      <c r="Z33" s="342"/>
      <c r="AA33" s="342"/>
      <c r="AB33" s="343"/>
      <c r="AC33" s="325" t="s">
        <v>284</v>
      </c>
      <c r="AD33" s="326"/>
      <c r="AE33" s="344">
        <v>0</v>
      </c>
      <c r="AF33" s="345"/>
      <c r="AG33" s="345"/>
      <c r="AH33" s="346"/>
      <c r="AI33" s="344">
        <v>0</v>
      </c>
      <c r="AJ33" s="345"/>
      <c r="AK33" s="345"/>
      <c r="AL33" s="346"/>
      <c r="AM33" s="344">
        <v>0</v>
      </c>
      <c r="AN33" s="345"/>
      <c r="AO33" s="345"/>
      <c r="AP33" s="346"/>
      <c r="AQ33" s="339" t="str">
        <f t="shared" si="0"/>
        <v>n.é.</v>
      </c>
      <c r="AR33" s="340"/>
    </row>
    <row r="34" spans="1:55" ht="20.100000000000001" customHeight="1" x14ac:dyDescent="0.2">
      <c r="A34" s="320" t="s">
        <v>183</v>
      </c>
      <c r="B34" s="321"/>
      <c r="C34" s="341" t="s">
        <v>285</v>
      </c>
      <c r="D34" s="342"/>
      <c r="E34" s="342"/>
      <c r="F34" s="342"/>
      <c r="G34" s="342"/>
      <c r="H34" s="342"/>
      <c r="I34" s="342"/>
      <c r="J34" s="342"/>
      <c r="K34" s="342"/>
      <c r="L34" s="342"/>
      <c r="M34" s="342"/>
      <c r="N34" s="342"/>
      <c r="O34" s="342"/>
      <c r="P34" s="342"/>
      <c r="Q34" s="342"/>
      <c r="R34" s="342"/>
      <c r="S34" s="342"/>
      <c r="T34" s="342"/>
      <c r="U34" s="342"/>
      <c r="V34" s="342"/>
      <c r="W34" s="342"/>
      <c r="X34" s="342"/>
      <c r="Y34" s="342"/>
      <c r="Z34" s="342"/>
      <c r="AA34" s="342"/>
      <c r="AB34" s="343"/>
      <c r="AC34" s="325" t="s">
        <v>286</v>
      </c>
      <c r="AD34" s="326"/>
      <c r="AE34" s="344">
        <v>0</v>
      </c>
      <c r="AF34" s="345"/>
      <c r="AG34" s="345"/>
      <c r="AH34" s="346"/>
      <c r="AI34" s="344">
        <v>0</v>
      </c>
      <c r="AJ34" s="345"/>
      <c r="AK34" s="345"/>
      <c r="AL34" s="346"/>
      <c r="AM34" s="344">
        <v>0</v>
      </c>
      <c r="AN34" s="345"/>
      <c r="AO34" s="345"/>
      <c r="AP34" s="346"/>
      <c r="AQ34" s="339" t="str">
        <f t="shared" si="0"/>
        <v>n.é.</v>
      </c>
      <c r="AR34" s="340"/>
    </row>
    <row r="35" spans="1:55" ht="20.100000000000001" customHeight="1" x14ac:dyDescent="0.2">
      <c r="A35" s="320" t="s">
        <v>184</v>
      </c>
      <c r="B35" s="321"/>
      <c r="C35" s="341" t="s">
        <v>287</v>
      </c>
      <c r="D35" s="342"/>
      <c r="E35" s="342"/>
      <c r="F35" s="342"/>
      <c r="G35" s="342"/>
      <c r="H35" s="342"/>
      <c r="I35" s="342"/>
      <c r="J35" s="342"/>
      <c r="K35" s="342"/>
      <c r="L35" s="342"/>
      <c r="M35" s="342"/>
      <c r="N35" s="342"/>
      <c r="O35" s="342"/>
      <c r="P35" s="342"/>
      <c r="Q35" s="342"/>
      <c r="R35" s="342"/>
      <c r="S35" s="342"/>
      <c r="T35" s="342"/>
      <c r="U35" s="342"/>
      <c r="V35" s="342"/>
      <c r="W35" s="342"/>
      <c r="X35" s="342"/>
      <c r="Y35" s="342"/>
      <c r="Z35" s="342"/>
      <c r="AA35" s="342"/>
      <c r="AB35" s="343"/>
      <c r="AC35" s="325" t="s">
        <v>288</v>
      </c>
      <c r="AD35" s="326"/>
      <c r="AE35" s="344">
        <v>0</v>
      </c>
      <c r="AF35" s="345"/>
      <c r="AG35" s="345"/>
      <c r="AH35" s="346"/>
      <c r="AI35" s="344">
        <v>0</v>
      </c>
      <c r="AJ35" s="345"/>
      <c r="AK35" s="345"/>
      <c r="AL35" s="346"/>
      <c r="AM35" s="344">
        <v>0</v>
      </c>
      <c r="AN35" s="345"/>
      <c r="AO35" s="345"/>
      <c r="AP35" s="346"/>
      <c r="AQ35" s="339" t="str">
        <f t="shared" si="0"/>
        <v>n.é.</v>
      </c>
      <c r="AR35" s="340"/>
    </row>
    <row r="36" spans="1:55" ht="20.100000000000001" customHeight="1" x14ac:dyDescent="0.2">
      <c r="A36" s="320" t="s">
        <v>185</v>
      </c>
      <c r="B36" s="321"/>
      <c r="C36" s="341" t="s">
        <v>289</v>
      </c>
      <c r="D36" s="342"/>
      <c r="E36" s="342"/>
      <c r="F36" s="342"/>
      <c r="G36" s="342"/>
      <c r="H36" s="342"/>
      <c r="I36" s="342"/>
      <c r="J36" s="342"/>
      <c r="K36" s="342"/>
      <c r="L36" s="342"/>
      <c r="M36" s="342"/>
      <c r="N36" s="342"/>
      <c r="O36" s="342"/>
      <c r="P36" s="342"/>
      <c r="Q36" s="342"/>
      <c r="R36" s="342"/>
      <c r="S36" s="342"/>
      <c r="T36" s="342"/>
      <c r="U36" s="342"/>
      <c r="V36" s="342"/>
      <c r="W36" s="342"/>
      <c r="X36" s="342"/>
      <c r="Y36" s="342"/>
      <c r="Z36" s="342"/>
      <c r="AA36" s="342"/>
      <c r="AB36" s="343"/>
      <c r="AC36" s="325" t="s">
        <v>290</v>
      </c>
      <c r="AD36" s="326"/>
      <c r="AE36" s="344">
        <v>0</v>
      </c>
      <c r="AF36" s="345"/>
      <c r="AG36" s="345"/>
      <c r="AH36" s="346"/>
      <c r="AI36" s="344">
        <v>0</v>
      </c>
      <c r="AJ36" s="345"/>
      <c r="AK36" s="345"/>
      <c r="AL36" s="346"/>
      <c r="AM36" s="344">
        <v>0</v>
      </c>
      <c r="AN36" s="345"/>
      <c r="AO36" s="345"/>
      <c r="AP36" s="346"/>
      <c r="AQ36" s="339" t="str">
        <f t="shared" si="0"/>
        <v>n.é.</v>
      </c>
      <c r="AR36" s="340"/>
    </row>
    <row r="37" spans="1:55" ht="20.100000000000001" customHeight="1" x14ac:dyDescent="0.2">
      <c r="A37" s="320" t="s">
        <v>186</v>
      </c>
      <c r="B37" s="321"/>
      <c r="C37" s="341" t="s">
        <v>291</v>
      </c>
      <c r="D37" s="342"/>
      <c r="E37" s="342"/>
      <c r="F37" s="342"/>
      <c r="G37" s="342"/>
      <c r="H37" s="342"/>
      <c r="I37" s="342"/>
      <c r="J37" s="342"/>
      <c r="K37" s="342"/>
      <c r="L37" s="342"/>
      <c r="M37" s="342"/>
      <c r="N37" s="342"/>
      <c r="O37" s="342"/>
      <c r="P37" s="342"/>
      <c r="Q37" s="342"/>
      <c r="R37" s="342"/>
      <c r="S37" s="342"/>
      <c r="T37" s="342"/>
      <c r="U37" s="342"/>
      <c r="V37" s="342"/>
      <c r="W37" s="342"/>
      <c r="X37" s="342"/>
      <c r="Y37" s="342"/>
      <c r="Z37" s="342"/>
      <c r="AA37" s="342"/>
      <c r="AB37" s="343"/>
      <c r="AC37" s="325" t="s">
        <v>292</v>
      </c>
      <c r="AD37" s="326"/>
      <c r="AE37" s="344">
        <v>0</v>
      </c>
      <c r="AF37" s="345"/>
      <c r="AG37" s="345"/>
      <c r="AH37" s="346"/>
      <c r="AI37" s="344">
        <v>0</v>
      </c>
      <c r="AJ37" s="345"/>
      <c r="AK37" s="345"/>
      <c r="AL37" s="346"/>
      <c r="AM37" s="344">
        <v>0</v>
      </c>
      <c r="AN37" s="345"/>
      <c r="AO37" s="345"/>
      <c r="AP37" s="346"/>
      <c r="AQ37" s="339" t="str">
        <f t="shared" si="0"/>
        <v>n.é.</v>
      </c>
      <c r="AR37" s="340"/>
    </row>
    <row r="38" spans="1:55" s="2" customFormat="1" ht="20.100000000000001" customHeight="1" x14ac:dyDescent="0.2">
      <c r="A38" s="347" t="s">
        <v>187</v>
      </c>
      <c r="B38" s="348"/>
      <c r="C38" s="349" t="s">
        <v>293</v>
      </c>
      <c r="D38" s="350"/>
      <c r="E38" s="350"/>
      <c r="F38" s="350"/>
      <c r="G38" s="350"/>
      <c r="H38" s="350"/>
      <c r="I38" s="350"/>
      <c r="J38" s="350"/>
      <c r="K38" s="350"/>
      <c r="L38" s="350"/>
      <c r="M38" s="350"/>
      <c r="N38" s="350"/>
      <c r="O38" s="350"/>
      <c r="P38" s="350"/>
      <c r="Q38" s="350"/>
      <c r="R38" s="350"/>
      <c r="S38" s="350"/>
      <c r="T38" s="350"/>
      <c r="U38" s="350"/>
      <c r="V38" s="350"/>
      <c r="W38" s="350"/>
      <c r="X38" s="350"/>
      <c r="Y38" s="350"/>
      <c r="Z38" s="350"/>
      <c r="AA38" s="350"/>
      <c r="AB38" s="351"/>
      <c r="AC38" s="352" t="s">
        <v>294</v>
      </c>
      <c r="AD38" s="353"/>
      <c r="AE38" s="364">
        <f>SUM(AE33:AH37)</f>
        <v>0</v>
      </c>
      <c r="AF38" s="365"/>
      <c r="AG38" s="365"/>
      <c r="AH38" s="366"/>
      <c r="AI38" s="364">
        <v>0</v>
      </c>
      <c r="AJ38" s="365"/>
      <c r="AK38" s="365"/>
      <c r="AL38" s="366"/>
      <c r="AM38" s="364">
        <v>0</v>
      </c>
      <c r="AN38" s="365"/>
      <c r="AO38" s="365"/>
      <c r="AP38" s="366"/>
      <c r="AQ38" s="357" t="str">
        <f t="shared" si="0"/>
        <v>n.é.</v>
      </c>
      <c r="AR38" s="358"/>
    </row>
    <row r="39" spans="1:55" ht="20.100000000000001" customHeight="1" x14ac:dyDescent="0.2">
      <c r="A39" s="320" t="s">
        <v>188</v>
      </c>
      <c r="B39" s="321"/>
      <c r="C39" s="341" t="s">
        <v>295</v>
      </c>
      <c r="D39" s="342"/>
      <c r="E39" s="342"/>
      <c r="F39" s="342"/>
      <c r="G39" s="342"/>
      <c r="H39" s="342"/>
      <c r="I39" s="342"/>
      <c r="J39" s="342"/>
      <c r="K39" s="342"/>
      <c r="L39" s="342"/>
      <c r="M39" s="342"/>
      <c r="N39" s="342"/>
      <c r="O39" s="342"/>
      <c r="P39" s="342"/>
      <c r="Q39" s="342"/>
      <c r="R39" s="342"/>
      <c r="S39" s="342"/>
      <c r="T39" s="342"/>
      <c r="U39" s="342"/>
      <c r="V39" s="342"/>
      <c r="W39" s="342"/>
      <c r="X39" s="342"/>
      <c r="Y39" s="342"/>
      <c r="Z39" s="342"/>
      <c r="AA39" s="342"/>
      <c r="AB39" s="343"/>
      <c r="AC39" s="325" t="s">
        <v>296</v>
      </c>
      <c r="AD39" s="326"/>
      <c r="AE39" s="344">
        <v>0</v>
      </c>
      <c r="AF39" s="345"/>
      <c r="AG39" s="345"/>
      <c r="AH39" s="346"/>
      <c r="AI39" s="344">
        <v>0</v>
      </c>
      <c r="AJ39" s="345"/>
      <c r="AK39" s="345"/>
      <c r="AL39" s="346"/>
      <c r="AM39" s="742">
        <v>0</v>
      </c>
      <c r="AN39" s="743"/>
      <c r="AO39" s="743"/>
      <c r="AP39" s="744"/>
      <c r="AQ39" s="339" t="str">
        <f t="shared" si="0"/>
        <v>n.é.</v>
      </c>
      <c r="AR39" s="340"/>
    </row>
    <row r="40" spans="1:55" s="2" customFormat="1" ht="20.100000000000001" customHeight="1" x14ac:dyDescent="0.2">
      <c r="A40" s="347" t="s">
        <v>189</v>
      </c>
      <c r="B40" s="348"/>
      <c r="C40" s="349" t="s">
        <v>297</v>
      </c>
      <c r="D40" s="350"/>
      <c r="E40" s="350"/>
      <c r="F40" s="350"/>
      <c r="G40" s="350"/>
      <c r="H40" s="350"/>
      <c r="I40" s="350"/>
      <c r="J40" s="350"/>
      <c r="K40" s="350"/>
      <c r="L40" s="350"/>
      <c r="M40" s="350"/>
      <c r="N40" s="350"/>
      <c r="O40" s="350"/>
      <c r="P40" s="350"/>
      <c r="Q40" s="350"/>
      <c r="R40" s="350"/>
      <c r="S40" s="350"/>
      <c r="T40" s="350"/>
      <c r="U40" s="350"/>
      <c r="V40" s="350"/>
      <c r="W40" s="350"/>
      <c r="X40" s="350"/>
      <c r="Y40" s="350"/>
      <c r="Z40" s="350"/>
      <c r="AA40" s="350"/>
      <c r="AB40" s="351"/>
      <c r="AC40" s="352" t="s">
        <v>298</v>
      </c>
      <c r="AD40" s="353"/>
      <c r="AE40" s="364">
        <f>SUM(AE29:AH32,AE38:AH39)</f>
        <v>0</v>
      </c>
      <c r="AF40" s="365"/>
      <c r="AG40" s="365"/>
      <c r="AH40" s="366"/>
      <c r="AI40" s="364">
        <v>0</v>
      </c>
      <c r="AJ40" s="365"/>
      <c r="AK40" s="365"/>
      <c r="AL40" s="366"/>
      <c r="AM40" s="364">
        <v>0</v>
      </c>
      <c r="AN40" s="365"/>
      <c r="AO40" s="365"/>
      <c r="AP40" s="366"/>
      <c r="AQ40" s="357" t="str">
        <f t="shared" ref="AQ40:AQ71" si="1">IF(AI40&gt;0,AM40/AI40,"n.é.")</f>
        <v>n.é.</v>
      </c>
      <c r="AR40" s="358"/>
    </row>
    <row r="41" spans="1:55" ht="20.100000000000001" customHeight="1" x14ac:dyDescent="0.2">
      <c r="A41" s="320" t="s">
        <v>190</v>
      </c>
      <c r="B41" s="321"/>
      <c r="C41" s="341" t="s">
        <v>299</v>
      </c>
      <c r="D41" s="342"/>
      <c r="E41" s="342"/>
      <c r="F41" s="342"/>
      <c r="G41" s="342"/>
      <c r="H41" s="342"/>
      <c r="I41" s="342"/>
      <c r="J41" s="342"/>
      <c r="K41" s="342"/>
      <c r="L41" s="342"/>
      <c r="M41" s="342"/>
      <c r="N41" s="342"/>
      <c r="O41" s="342"/>
      <c r="P41" s="342"/>
      <c r="Q41" s="342"/>
      <c r="R41" s="342"/>
      <c r="S41" s="342"/>
      <c r="T41" s="342"/>
      <c r="U41" s="342"/>
      <c r="V41" s="342"/>
      <c r="W41" s="342"/>
      <c r="X41" s="342"/>
      <c r="Y41" s="342"/>
      <c r="Z41" s="342"/>
      <c r="AA41" s="342"/>
      <c r="AB41" s="343"/>
      <c r="AC41" s="325" t="s">
        <v>300</v>
      </c>
      <c r="AD41" s="326"/>
      <c r="AE41" s="344">
        <v>0</v>
      </c>
      <c r="AF41" s="345"/>
      <c r="AG41" s="345"/>
      <c r="AH41" s="346"/>
      <c r="AI41" s="344">
        <v>0</v>
      </c>
      <c r="AJ41" s="345"/>
      <c r="AK41" s="345"/>
      <c r="AL41" s="346"/>
      <c r="AM41" s="344">
        <v>0</v>
      </c>
      <c r="AN41" s="345"/>
      <c r="AO41" s="345"/>
      <c r="AP41" s="346"/>
      <c r="AQ41" s="339" t="str">
        <f t="shared" si="1"/>
        <v>n.é.</v>
      </c>
      <c r="AR41" s="340"/>
    </row>
    <row r="42" spans="1:55" ht="20.100000000000001" customHeight="1" x14ac:dyDescent="0.2">
      <c r="A42" s="320" t="s">
        <v>191</v>
      </c>
      <c r="B42" s="321"/>
      <c r="C42" s="341" t="s">
        <v>301</v>
      </c>
      <c r="D42" s="342"/>
      <c r="E42" s="342"/>
      <c r="F42" s="342"/>
      <c r="G42" s="342"/>
      <c r="H42" s="342"/>
      <c r="I42" s="342"/>
      <c r="J42" s="342"/>
      <c r="K42" s="342"/>
      <c r="L42" s="342"/>
      <c r="M42" s="342"/>
      <c r="N42" s="342"/>
      <c r="O42" s="342"/>
      <c r="P42" s="342"/>
      <c r="Q42" s="342"/>
      <c r="R42" s="342"/>
      <c r="S42" s="342"/>
      <c r="T42" s="342"/>
      <c r="U42" s="342"/>
      <c r="V42" s="342"/>
      <c r="W42" s="342"/>
      <c r="X42" s="342"/>
      <c r="Y42" s="342"/>
      <c r="Z42" s="342"/>
      <c r="AA42" s="342"/>
      <c r="AB42" s="343"/>
      <c r="AC42" s="352" t="s">
        <v>302</v>
      </c>
      <c r="AD42" s="353"/>
      <c r="AE42" s="805">
        <v>10575897</v>
      </c>
      <c r="AF42" s="806"/>
      <c r="AG42" s="806"/>
      <c r="AH42" s="807"/>
      <c r="AI42" s="805">
        <v>16226529</v>
      </c>
      <c r="AJ42" s="806"/>
      <c r="AK42" s="806"/>
      <c r="AL42" s="807"/>
      <c r="AM42" s="805">
        <v>10173326</v>
      </c>
      <c r="AN42" s="806"/>
      <c r="AO42" s="806"/>
      <c r="AP42" s="807"/>
      <c r="AQ42" s="339">
        <f t="shared" si="1"/>
        <v>0.62695638728405811</v>
      </c>
      <c r="AR42" s="340"/>
      <c r="BC42" s="63"/>
    </row>
    <row r="43" spans="1:55" ht="20.100000000000001" customHeight="1" x14ac:dyDescent="0.2">
      <c r="A43" s="320" t="s">
        <v>192</v>
      </c>
      <c r="B43" s="321"/>
      <c r="C43" s="341" t="s">
        <v>303</v>
      </c>
      <c r="D43" s="342"/>
      <c r="E43" s="342"/>
      <c r="F43" s="342"/>
      <c r="G43" s="342"/>
      <c r="H43" s="342"/>
      <c r="I43" s="342"/>
      <c r="J43" s="342"/>
      <c r="K43" s="342"/>
      <c r="L43" s="342"/>
      <c r="M43" s="342"/>
      <c r="N43" s="342"/>
      <c r="O43" s="342"/>
      <c r="P43" s="342"/>
      <c r="Q43" s="342"/>
      <c r="R43" s="342"/>
      <c r="S43" s="342"/>
      <c r="T43" s="342"/>
      <c r="U43" s="342"/>
      <c r="V43" s="342"/>
      <c r="W43" s="342"/>
      <c r="X43" s="342"/>
      <c r="Y43" s="342"/>
      <c r="Z43" s="342"/>
      <c r="AA43" s="342"/>
      <c r="AB43" s="343"/>
      <c r="AC43" s="325" t="s">
        <v>304</v>
      </c>
      <c r="AD43" s="326"/>
      <c r="AE43" s="344">
        <v>0</v>
      </c>
      <c r="AF43" s="345"/>
      <c r="AG43" s="345"/>
      <c r="AH43" s="346"/>
      <c r="AI43" s="344">
        <v>0</v>
      </c>
      <c r="AJ43" s="345"/>
      <c r="AK43" s="345"/>
      <c r="AL43" s="346"/>
      <c r="AM43" s="344">
        <v>0</v>
      </c>
      <c r="AN43" s="345"/>
      <c r="AO43" s="345"/>
      <c r="AP43" s="346"/>
      <c r="AQ43" s="370" t="str">
        <f t="shared" si="1"/>
        <v>n.é.</v>
      </c>
      <c r="AR43" s="371"/>
    </row>
    <row r="44" spans="1:55" ht="20.100000000000001" customHeight="1" x14ac:dyDescent="0.2">
      <c r="A44" s="320" t="s">
        <v>193</v>
      </c>
      <c r="B44" s="321"/>
      <c r="C44" s="341" t="s">
        <v>305</v>
      </c>
      <c r="D44" s="342"/>
      <c r="E44" s="342"/>
      <c r="F44" s="342"/>
      <c r="G44" s="342"/>
      <c r="H44" s="342"/>
      <c r="I44" s="342"/>
      <c r="J44" s="342"/>
      <c r="K44" s="342"/>
      <c r="L44" s="342"/>
      <c r="M44" s="342"/>
      <c r="N44" s="342"/>
      <c r="O44" s="342"/>
      <c r="P44" s="342"/>
      <c r="Q44" s="342"/>
      <c r="R44" s="342"/>
      <c r="S44" s="342"/>
      <c r="T44" s="342"/>
      <c r="U44" s="342"/>
      <c r="V44" s="342"/>
      <c r="W44" s="342"/>
      <c r="X44" s="342"/>
      <c r="Y44" s="342"/>
      <c r="Z44" s="342"/>
      <c r="AA44" s="342"/>
      <c r="AB44" s="343"/>
      <c r="AC44" s="325" t="s">
        <v>306</v>
      </c>
      <c r="AD44" s="326"/>
      <c r="AE44" s="344">
        <v>0</v>
      </c>
      <c r="AF44" s="345"/>
      <c r="AG44" s="345"/>
      <c r="AH44" s="346"/>
      <c r="AI44" s="344">
        <v>0</v>
      </c>
      <c r="AJ44" s="345"/>
      <c r="AK44" s="345"/>
      <c r="AL44" s="346"/>
      <c r="AM44" s="344">
        <v>0</v>
      </c>
      <c r="AN44" s="345"/>
      <c r="AO44" s="345"/>
      <c r="AP44" s="346"/>
      <c r="AQ44" s="370" t="str">
        <f t="shared" si="1"/>
        <v>n.é.</v>
      </c>
      <c r="AR44" s="371"/>
    </row>
    <row r="45" spans="1:55" ht="20.100000000000001" customHeight="1" x14ac:dyDescent="0.2">
      <c r="A45" s="320" t="s">
        <v>194</v>
      </c>
      <c r="B45" s="321"/>
      <c r="C45" s="341" t="s">
        <v>307</v>
      </c>
      <c r="D45" s="342"/>
      <c r="E45" s="342"/>
      <c r="F45" s="342"/>
      <c r="G45" s="342"/>
      <c r="H45" s="342"/>
      <c r="I45" s="342"/>
      <c r="J45" s="342"/>
      <c r="K45" s="342"/>
      <c r="L45" s="342"/>
      <c r="M45" s="342"/>
      <c r="N45" s="342"/>
      <c r="O45" s="342"/>
      <c r="P45" s="342"/>
      <c r="Q45" s="342"/>
      <c r="R45" s="342"/>
      <c r="S45" s="342"/>
      <c r="T45" s="342"/>
      <c r="U45" s="342"/>
      <c r="V45" s="342"/>
      <c r="W45" s="342"/>
      <c r="X45" s="342"/>
      <c r="Y45" s="342"/>
      <c r="Z45" s="342"/>
      <c r="AA45" s="342"/>
      <c r="AB45" s="343"/>
      <c r="AC45" s="352" t="s">
        <v>308</v>
      </c>
      <c r="AD45" s="353"/>
      <c r="AE45" s="805">
        <v>5109430</v>
      </c>
      <c r="AF45" s="806"/>
      <c r="AG45" s="806"/>
      <c r="AH45" s="807"/>
      <c r="AI45" s="805">
        <v>5109430</v>
      </c>
      <c r="AJ45" s="806"/>
      <c r="AK45" s="806"/>
      <c r="AL45" s="807"/>
      <c r="AM45" s="805">
        <v>3581428</v>
      </c>
      <c r="AN45" s="806"/>
      <c r="AO45" s="806"/>
      <c r="AP45" s="807"/>
      <c r="AQ45" s="370">
        <f t="shared" si="1"/>
        <v>0.70094472377545047</v>
      </c>
      <c r="AR45" s="371"/>
      <c r="BC45" s="63"/>
    </row>
    <row r="46" spans="1:55" ht="20.100000000000001" customHeight="1" x14ac:dyDescent="0.2">
      <c r="A46" s="320" t="s">
        <v>195</v>
      </c>
      <c r="B46" s="321"/>
      <c r="C46" s="341" t="s">
        <v>309</v>
      </c>
      <c r="D46" s="342"/>
      <c r="E46" s="342"/>
      <c r="F46" s="342"/>
      <c r="G46" s="342"/>
      <c r="H46" s="342"/>
      <c r="I46" s="342"/>
      <c r="J46" s="342"/>
      <c r="K46" s="342"/>
      <c r="L46" s="342"/>
      <c r="M46" s="342"/>
      <c r="N46" s="342"/>
      <c r="O46" s="342"/>
      <c r="P46" s="342"/>
      <c r="Q46" s="342"/>
      <c r="R46" s="342"/>
      <c r="S46" s="342"/>
      <c r="T46" s="342"/>
      <c r="U46" s="342"/>
      <c r="V46" s="342"/>
      <c r="W46" s="342"/>
      <c r="X46" s="342"/>
      <c r="Y46" s="342"/>
      <c r="Z46" s="342"/>
      <c r="AA46" s="342"/>
      <c r="AB46" s="343"/>
      <c r="AC46" s="352" t="s">
        <v>310</v>
      </c>
      <c r="AD46" s="353"/>
      <c r="AE46" s="805">
        <v>4235036</v>
      </c>
      <c r="AF46" s="806"/>
      <c r="AG46" s="806"/>
      <c r="AH46" s="807"/>
      <c r="AI46" s="805">
        <v>5760709</v>
      </c>
      <c r="AJ46" s="806"/>
      <c r="AK46" s="806"/>
      <c r="AL46" s="807"/>
      <c r="AM46" s="805">
        <v>3713784</v>
      </c>
      <c r="AN46" s="806"/>
      <c r="AO46" s="806"/>
      <c r="AP46" s="807"/>
      <c r="AQ46" s="370">
        <f t="shared" si="1"/>
        <v>0.64467481346480093</v>
      </c>
      <c r="AR46" s="371"/>
      <c r="BC46" s="63"/>
    </row>
    <row r="47" spans="1:55" ht="20.100000000000001" customHeight="1" x14ac:dyDescent="0.2">
      <c r="A47" s="320" t="s">
        <v>196</v>
      </c>
      <c r="B47" s="321"/>
      <c r="C47" s="341" t="s">
        <v>311</v>
      </c>
      <c r="D47" s="342"/>
      <c r="E47" s="342"/>
      <c r="F47" s="342"/>
      <c r="G47" s="342"/>
      <c r="H47" s="342"/>
      <c r="I47" s="342"/>
      <c r="J47" s="342"/>
      <c r="K47" s="342"/>
      <c r="L47" s="342"/>
      <c r="M47" s="342"/>
      <c r="N47" s="342"/>
      <c r="O47" s="342"/>
      <c r="P47" s="342"/>
      <c r="Q47" s="342"/>
      <c r="R47" s="342"/>
      <c r="S47" s="342"/>
      <c r="T47" s="342"/>
      <c r="U47" s="342"/>
      <c r="V47" s="342"/>
      <c r="W47" s="342"/>
      <c r="X47" s="342"/>
      <c r="Y47" s="342"/>
      <c r="Z47" s="342"/>
      <c r="AA47" s="342"/>
      <c r="AB47" s="343"/>
      <c r="AC47" s="352" t="s">
        <v>312</v>
      </c>
      <c r="AD47" s="353"/>
      <c r="AE47" s="805">
        <v>0</v>
      </c>
      <c r="AF47" s="806"/>
      <c r="AG47" s="806"/>
      <c r="AH47" s="807"/>
      <c r="AI47" s="805">
        <v>44000</v>
      </c>
      <c r="AJ47" s="806"/>
      <c r="AK47" s="806"/>
      <c r="AL47" s="807"/>
      <c r="AM47" s="805">
        <v>49000</v>
      </c>
      <c r="AN47" s="806"/>
      <c r="AO47" s="806"/>
      <c r="AP47" s="807"/>
      <c r="AQ47" s="370">
        <f t="shared" si="1"/>
        <v>1.1136363636363635</v>
      </c>
      <c r="AR47" s="371"/>
    </row>
    <row r="48" spans="1:55" ht="20.100000000000001" customHeight="1" x14ac:dyDescent="0.2">
      <c r="A48" s="320" t="s">
        <v>197</v>
      </c>
      <c r="B48" s="321"/>
      <c r="C48" s="341" t="s">
        <v>313</v>
      </c>
      <c r="D48" s="342"/>
      <c r="E48" s="342"/>
      <c r="F48" s="342"/>
      <c r="G48" s="342"/>
      <c r="H48" s="342"/>
      <c r="I48" s="342"/>
      <c r="J48" s="342"/>
      <c r="K48" s="342"/>
      <c r="L48" s="342"/>
      <c r="M48" s="342"/>
      <c r="N48" s="342"/>
      <c r="O48" s="342"/>
      <c r="P48" s="342"/>
      <c r="Q48" s="342"/>
      <c r="R48" s="342"/>
      <c r="S48" s="342"/>
      <c r="T48" s="342"/>
      <c r="U48" s="342"/>
      <c r="V48" s="342"/>
      <c r="W48" s="342"/>
      <c r="X48" s="342"/>
      <c r="Y48" s="342"/>
      <c r="Z48" s="342"/>
      <c r="AA48" s="342"/>
      <c r="AB48" s="343"/>
      <c r="AC48" s="325" t="s">
        <v>314</v>
      </c>
      <c r="AD48" s="326"/>
      <c r="AE48" s="344">
        <v>0</v>
      </c>
      <c r="AF48" s="345"/>
      <c r="AG48" s="345"/>
      <c r="AH48" s="346"/>
      <c r="AI48" s="344">
        <v>0</v>
      </c>
      <c r="AJ48" s="345"/>
      <c r="AK48" s="345"/>
      <c r="AL48" s="346"/>
      <c r="AM48" s="344">
        <v>0</v>
      </c>
      <c r="AN48" s="345"/>
      <c r="AO48" s="345"/>
      <c r="AP48" s="346"/>
      <c r="AQ48" s="370" t="str">
        <f t="shared" si="1"/>
        <v>n.é.</v>
      </c>
      <c r="AR48" s="371"/>
    </row>
    <row r="49" spans="1:55" ht="20.100000000000001" customHeight="1" x14ac:dyDescent="0.2">
      <c r="A49" s="320" t="s">
        <v>198</v>
      </c>
      <c r="B49" s="321"/>
      <c r="C49" s="341" t="s">
        <v>315</v>
      </c>
      <c r="D49" s="342"/>
      <c r="E49" s="342"/>
      <c r="F49" s="342"/>
      <c r="G49" s="342"/>
      <c r="H49" s="342"/>
      <c r="I49" s="342"/>
      <c r="J49" s="342"/>
      <c r="K49" s="342"/>
      <c r="L49" s="342"/>
      <c r="M49" s="342"/>
      <c r="N49" s="342"/>
      <c r="O49" s="342"/>
      <c r="P49" s="342"/>
      <c r="Q49" s="342"/>
      <c r="R49" s="342"/>
      <c r="S49" s="342"/>
      <c r="T49" s="342"/>
      <c r="U49" s="342"/>
      <c r="V49" s="342"/>
      <c r="W49" s="342"/>
      <c r="X49" s="342"/>
      <c r="Y49" s="342"/>
      <c r="Z49" s="342"/>
      <c r="AA49" s="342"/>
      <c r="AB49" s="343"/>
      <c r="AC49" s="325" t="s">
        <v>316</v>
      </c>
      <c r="AD49" s="326"/>
      <c r="AE49" s="344">
        <v>0</v>
      </c>
      <c r="AF49" s="345"/>
      <c r="AG49" s="345"/>
      <c r="AH49" s="346"/>
      <c r="AI49" s="344">
        <v>0</v>
      </c>
      <c r="AJ49" s="345"/>
      <c r="AK49" s="345"/>
      <c r="AL49" s="346"/>
      <c r="AM49" s="344">
        <v>0</v>
      </c>
      <c r="AN49" s="345"/>
      <c r="AO49" s="345"/>
      <c r="AP49" s="346"/>
      <c r="AQ49" s="370" t="str">
        <f t="shared" si="1"/>
        <v>n.é.</v>
      </c>
      <c r="AR49" s="371"/>
    </row>
    <row r="50" spans="1:55" ht="20.100000000000001" customHeight="1" x14ac:dyDescent="0.2">
      <c r="A50" s="320" t="s">
        <v>199</v>
      </c>
      <c r="B50" s="321"/>
      <c r="C50" s="341" t="s">
        <v>570</v>
      </c>
      <c r="D50" s="342"/>
      <c r="E50" s="342"/>
      <c r="F50" s="342"/>
      <c r="G50" s="342"/>
      <c r="H50" s="342"/>
      <c r="I50" s="342"/>
      <c r="J50" s="342"/>
      <c r="K50" s="342"/>
      <c r="L50" s="342"/>
      <c r="M50" s="342"/>
      <c r="N50" s="342"/>
      <c r="O50" s="342"/>
      <c r="P50" s="342"/>
      <c r="Q50" s="342"/>
      <c r="R50" s="342"/>
      <c r="S50" s="342"/>
      <c r="T50" s="342"/>
      <c r="U50" s="342"/>
      <c r="V50" s="342"/>
      <c r="W50" s="342"/>
      <c r="X50" s="342"/>
      <c r="Y50" s="342"/>
      <c r="Z50" s="342"/>
      <c r="AA50" s="342"/>
      <c r="AB50" s="343"/>
      <c r="AC50" s="325" t="s">
        <v>318</v>
      </c>
      <c r="AD50" s="326"/>
      <c r="AE50" s="344">
        <v>0</v>
      </c>
      <c r="AF50" s="345"/>
      <c r="AG50" s="345"/>
      <c r="AH50" s="346"/>
      <c r="AI50" s="344">
        <v>0</v>
      </c>
      <c r="AJ50" s="345"/>
      <c r="AK50" s="345"/>
      <c r="AL50" s="346"/>
      <c r="AM50" s="344">
        <v>0</v>
      </c>
      <c r="AN50" s="345"/>
      <c r="AO50" s="345"/>
      <c r="AP50" s="346"/>
      <c r="AQ50" s="370" t="str">
        <f t="shared" si="1"/>
        <v>n.é.</v>
      </c>
      <c r="AR50" s="371"/>
    </row>
    <row r="51" spans="1:55" ht="20.100000000000001" customHeight="1" x14ac:dyDescent="0.2">
      <c r="A51" s="320" t="s">
        <v>200</v>
      </c>
      <c r="B51" s="321"/>
      <c r="C51" s="341" t="s">
        <v>317</v>
      </c>
      <c r="D51" s="342"/>
      <c r="E51" s="342"/>
      <c r="F51" s="342"/>
      <c r="G51" s="342"/>
      <c r="H51" s="342"/>
      <c r="I51" s="342"/>
      <c r="J51" s="342"/>
      <c r="K51" s="342"/>
      <c r="L51" s="342"/>
      <c r="M51" s="342"/>
      <c r="N51" s="342"/>
      <c r="O51" s="342"/>
      <c r="P51" s="342"/>
      <c r="Q51" s="342"/>
      <c r="R51" s="342"/>
      <c r="S51" s="342"/>
      <c r="T51" s="342"/>
      <c r="U51" s="342"/>
      <c r="V51" s="342"/>
      <c r="W51" s="342"/>
      <c r="X51" s="342"/>
      <c r="Y51" s="342"/>
      <c r="Z51" s="342"/>
      <c r="AA51" s="342"/>
      <c r="AB51" s="343"/>
      <c r="AC51" s="352" t="s">
        <v>569</v>
      </c>
      <c r="AD51" s="353"/>
      <c r="AE51" s="805">
        <v>0</v>
      </c>
      <c r="AF51" s="806"/>
      <c r="AG51" s="806"/>
      <c r="AH51" s="807"/>
      <c r="AI51" s="805">
        <v>0</v>
      </c>
      <c r="AJ51" s="806"/>
      <c r="AK51" s="806"/>
      <c r="AL51" s="807"/>
      <c r="AM51" s="805">
        <v>2751</v>
      </c>
      <c r="AN51" s="806"/>
      <c r="AO51" s="806"/>
      <c r="AP51" s="807"/>
      <c r="AQ51" s="370" t="str">
        <f t="shared" si="1"/>
        <v>n.é.</v>
      </c>
      <c r="AR51" s="371"/>
    </row>
    <row r="52" spans="1:55" s="2" customFormat="1" ht="20.100000000000001" customHeight="1" x14ac:dyDescent="0.2">
      <c r="A52" s="347" t="s">
        <v>201</v>
      </c>
      <c r="B52" s="348"/>
      <c r="C52" s="349" t="s">
        <v>571</v>
      </c>
      <c r="D52" s="350"/>
      <c r="E52" s="350"/>
      <c r="F52" s="350"/>
      <c r="G52" s="350"/>
      <c r="H52" s="350"/>
      <c r="I52" s="350"/>
      <c r="J52" s="350"/>
      <c r="K52" s="350"/>
      <c r="L52" s="350"/>
      <c r="M52" s="350"/>
      <c r="N52" s="350"/>
      <c r="O52" s="350"/>
      <c r="P52" s="350"/>
      <c r="Q52" s="350"/>
      <c r="R52" s="350"/>
      <c r="S52" s="350"/>
      <c r="T52" s="350"/>
      <c r="U52" s="350"/>
      <c r="V52" s="350"/>
      <c r="W52" s="350"/>
      <c r="X52" s="350"/>
      <c r="Y52" s="350"/>
      <c r="Z52" s="350"/>
      <c r="AA52" s="350"/>
      <c r="AB52" s="351"/>
      <c r="AC52" s="359" t="s">
        <v>319</v>
      </c>
      <c r="AD52" s="360"/>
      <c r="AE52" s="808">
        <f>SUM(AE42,AE45,AE46,AE47)</f>
        <v>19920363</v>
      </c>
      <c r="AF52" s="809"/>
      <c r="AG52" s="809"/>
      <c r="AH52" s="810"/>
      <c r="AI52" s="808">
        <f>SUM(AI43:AL51,AI42)</f>
        <v>27140668</v>
      </c>
      <c r="AJ52" s="809"/>
      <c r="AK52" s="809"/>
      <c r="AL52" s="810"/>
      <c r="AM52" s="808">
        <f>SUM(AM42:AP51)</f>
        <v>17520289</v>
      </c>
      <c r="AN52" s="809"/>
      <c r="AO52" s="809"/>
      <c r="AP52" s="810"/>
      <c r="AQ52" s="372">
        <f t="shared" si="1"/>
        <v>0.64553639578804767</v>
      </c>
      <c r="AR52" s="373"/>
      <c r="BC52" s="174"/>
    </row>
    <row r="53" spans="1:55" ht="20.100000000000001" customHeight="1" x14ac:dyDescent="0.2">
      <c r="A53" s="320" t="s">
        <v>202</v>
      </c>
      <c r="B53" s="321"/>
      <c r="C53" s="341" t="s">
        <v>320</v>
      </c>
      <c r="D53" s="342"/>
      <c r="E53" s="342"/>
      <c r="F53" s="342"/>
      <c r="G53" s="342"/>
      <c r="H53" s="342"/>
      <c r="I53" s="342"/>
      <c r="J53" s="342"/>
      <c r="K53" s="342"/>
      <c r="L53" s="342"/>
      <c r="M53" s="342"/>
      <c r="N53" s="342"/>
      <c r="O53" s="342"/>
      <c r="P53" s="342"/>
      <c r="Q53" s="342"/>
      <c r="R53" s="342"/>
      <c r="S53" s="342"/>
      <c r="T53" s="342"/>
      <c r="U53" s="342"/>
      <c r="V53" s="342"/>
      <c r="W53" s="342"/>
      <c r="X53" s="342"/>
      <c r="Y53" s="342"/>
      <c r="Z53" s="342"/>
      <c r="AA53" s="342"/>
      <c r="AB53" s="343"/>
      <c r="AC53" s="325" t="s">
        <v>321</v>
      </c>
      <c r="AD53" s="326"/>
      <c r="AE53" s="344">
        <v>0</v>
      </c>
      <c r="AF53" s="345"/>
      <c r="AG53" s="345"/>
      <c r="AH53" s="346"/>
      <c r="AI53" s="344">
        <v>0</v>
      </c>
      <c r="AJ53" s="345"/>
      <c r="AK53" s="345"/>
      <c r="AL53" s="346"/>
      <c r="AM53" s="344">
        <v>0</v>
      </c>
      <c r="AN53" s="345"/>
      <c r="AO53" s="345"/>
      <c r="AP53" s="346"/>
      <c r="AQ53" s="370" t="str">
        <f t="shared" si="1"/>
        <v>n.é.</v>
      </c>
      <c r="AR53" s="371"/>
    </row>
    <row r="54" spans="1:55" ht="20.100000000000001" customHeight="1" x14ac:dyDescent="0.2">
      <c r="A54" s="320" t="s">
        <v>203</v>
      </c>
      <c r="B54" s="321"/>
      <c r="C54" s="341" t="s">
        <v>322</v>
      </c>
      <c r="D54" s="342"/>
      <c r="E54" s="342"/>
      <c r="F54" s="342"/>
      <c r="G54" s="342"/>
      <c r="H54" s="342"/>
      <c r="I54" s="342"/>
      <c r="J54" s="342"/>
      <c r="K54" s="342"/>
      <c r="L54" s="342"/>
      <c r="M54" s="342"/>
      <c r="N54" s="342"/>
      <c r="O54" s="342"/>
      <c r="P54" s="342"/>
      <c r="Q54" s="342"/>
      <c r="R54" s="342"/>
      <c r="S54" s="342"/>
      <c r="T54" s="342"/>
      <c r="U54" s="342"/>
      <c r="V54" s="342"/>
      <c r="W54" s="342"/>
      <c r="X54" s="342"/>
      <c r="Y54" s="342"/>
      <c r="Z54" s="342"/>
      <c r="AA54" s="342"/>
      <c r="AB54" s="343"/>
      <c r="AC54" s="325" t="s">
        <v>323</v>
      </c>
      <c r="AD54" s="326"/>
      <c r="AE54" s="344">
        <v>0</v>
      </c>
      <c r="AF54" s="345"/>
      <c r="AG54" s="345"/>
      <c r="AH54" s="346"/>
      <c r="AI54" s="344">
        <v>0</v>
      </c>
      <c r="AJ54" s="345"/>
      <c r="AK54" s="345"/>
      <c r="AL54" s="346"/>
      <c r="AM54" s="344">
        <v>0</v>
      </c>
      <c r="AN54" s="345"/>
      <c r="AO54" s="345"/>
      <c r="AP54" s="346"/>
      <c r="AQ54" s="370" t="str">
        <f t="shared" si="1"/>
        <v>n.é.</v>
      </c>
      <c r="AR54" s="371"/>
    </row>
    <row r="55" spans="1:55" ht="20.100000000000001" customHeight="1" x14ac:dyDescent="0.2">
      <c r="A55" s="320" t="s">
        <v>204</v>
      </c>
      <c r="B55" s="321"/>
      <c r="C55" s="341" t="s">
        <v>324</v>
      </c>
      <c r="D55" s="342"/>
      <c r="E55" s="342"/>
      <c r="F55" s="342"/>
      <c r="G55" s="342"/>
      <c r="H55" s="342"/>
      <c r="I55" s="342"/>
      <c r="J55" s="342"/>
      <c r="K55" s="342"/>
      <c r="L55" s="342"/>
      <c r="M55" s="342"/>
      <c r="N55" s="342"/>
      <c r="O55" s="342"/>
      <c r="P55" s="342"/>
      <c r="Q55" s="342"/>
      <c r="R55" s="342"/>
      <c r="S55" s="342"/>
      <c r="T55" s="342"/>
      <c r="U55" s="342"/>
      <c r="V55" s="342"/>
      <c r="W55" s="342"/>
      <c r="X55" s="342"/>
      <c r="Y55" s="342"/>
      <c r="Z55" s="342"/>
      <c r="AA55" s="342"/>
      <c r="AB55" s="343"/>
      <c r="AC55" s="325" t="s">
        <v>325</v>
      </c>
      <c r="AD55" s="326"/>
      <c r="AE55" s="344">
        <v>0</v>
      </c>
      <c r="AF55" s="345"/>
      <c r="AG55" s="345"/>
      <c r="AH55" s="346"/>
      <c r="AI55" s="344">
        <v>0</v>
      </c>
      <c r="AJ55" s="345"/>
      <c r="AK55" s="345"/>
      <c r="AL55" s="346"/>
      <c r="AM55" s="344">
        <v>0</v>
      </c>
      <c r="AN55" s="345"/>
      <c r="AO55" s="345"/>
      <c r="AP55" s="346"/>
      <c r="AQ55" s="370" t="str">
        <f t="shared" si="1"/>
        <v>n.é.</v>
      </c>
      <c r="AR55" s="371"/>
    </row>
    <row r="56" spans="1:55" ht="20.100000000000001" customHeight="1" x14ac:dyDescent="0.2">
      <c r="A56" s="320" t="s">
        <v>205</v>
      </c>
      <c r="B56" s="321"/>
      <c r="C56" s="341" t="s">
        <v>326</v>
      </c>
      <c r="D56" s="342"/>
      <c r="E56" s="342"/>
      <c r="F56" s="342"/>
      <c r="G56" s="342"/>
      <c r="H56" s="342"/>
      <c r="I56" s="342"/>
      <c r="J56" s="342"/>
      <c r="K56" s="342"/>
      <c r="L56" s="342"/>
      <c r="M56" s="342"/>
      <c r="N56" s="342"/>
      <c r="O56" s="342"/>
      <c r="P56" s="342"/>
      <c r="Q56" s="342"/>
      <c r="R56" s="342"/>
      <c r="S56" s="342"/>
      <c r="T56" s="342"/>
      <c r="U56" s="342"/>
      <c r="V56" s="342"/>
      <c r="W56" s="342"/>
      <c r="X56" s="342"/>
      <c r="Y56" s="342"/>
      <c r="Z56" s="342"/>
      <c r="AA56" s="342"/>
      <c r="AB56" s="343"/>
      <c r="AC56" s="325" t="s">
        <v>327</v>
      </c>
      <c r="AD56" s="326"/>
      <c r="AE56" s="344">
        <v>0</v>
      </c>
      <c r="AF56" s="345"/>
      <c r="AG56" s="345"/>
      <c r="AH56" s="346"/>
      <c r="AI56" s="344">
        <v>0</v>
      </c>
      <c r="AJ56" s="345"/>
      <c r="AK56" s="345"/>
      <c r="AL56" s="346"/>
      <c r="AM56" s="344">
        <v>0</v>
      </c>
      <c r="AN56" s="345"/>
      <c r="AO56" s="345"/>
      <c r="AP56" s="346"/>
      <c r="AQ56" s="370" t="str">
        <f t="shared" si="1"/>
        <v>n.é.</v>
      </c>
      <c r="AR56" s="371"/>
    </row>
    <row r="57" spans="1:55" ht="20.100000000000001" customHeight="1" x14ac:dyDescent="0.2">
      <c r="A57" s="320" t="s">
        <v>206</v>
      </c>
      <c r="B57" s="321"/>
      <c r="C57" s="341" t="s">
        <v>328</v>
      </c>
      <c r="D57" s="342"/>
      <c r="E57" s="342"/>
      <c r="F57" s="342"/>
      <c r="G57" s="342"/>
      <c r="H57" s="342"/>
      <c r="I57" s="342"/>
      <c r="J57" s="342"/>
      <c r="K57" s="342"/>
      <c r="L57" s="342"/>
      <c r="M57" s="342"/>
      <c r="N57" s="342"/>
      <c r="O57" s="342"/>
      <c r="P57" s="342"/>
      <c r="Q57" s="342"/>
      <c r="R57" s="342"/>
      <c r="S57" s="342"/>
      <c r="T57" s="342"/>
      <c r="U57" s="342"/>
      <c r="V57" s="342"/>
      <c r="W57" s="342"/>
      <c r="X57" s="342"/>
      <c r="Y57" s="342"/>
      <c r="Z57" s="342"/>
      <c r="AA57" s="342"/>
      <c r="AB57" s="343"/>
      <c r="AC57" s="325" t="s">
        <v>329</v>
      </c>
      <c r="AD57" s="326"/>
      <c r="AE57" s="344">
        <v>0</v>
      </c>
      <c r="AF57" s="345"/>
      <c r="AG57" s="345"/>
      <c r="AH57" s="346"/>
      <c r="AI57" s="344">
        <v>0</v>
      </c>
      <c r="AJ57" s="345"/>
      <c r="AK57" s="345"/>
      <c r="AL57" s="346"/>
      <c r="AM57" s="344">
        <v>0</v>
      </c>
      <c r="AN57" s="345"/>
      <c r="AO57" s="345"/>
      <c r="AP57" s="346"/>
      <c r="AQ57" s="370" t="str">
        <f t="shared" si="1"/>
        <v>n.é.</v>
      </c>
      <c r="AR57" s="371"/>
    </row>
    <row r="58" spans="1:55" s="2" customFormat="1" ht="20.100000000000001" customHeight="1" x14ac:dyDescent="0.2">
      <c r="A58" s="347" t="s">
        <v>207</v>
      </c>
      <c r="B58" s="348"/>
      <c r="C58" s="349" t="s">
        <v>572</v>
      </c>
      <c r="D58" s="350"/>
      <c r="E58" s="350"/>
      <c r="F58" s="350"/>
      <c r="G58" s="350"/>
      <c r="H58" s="350"/>
      <c r="I58" s="350"/>
      <c r="J58" s="350"/>
      <c r="K58" s="350"/>
      <c r="L58" s="350"/>
      <c r="M58" s="350"/>
      <c r="N58" s="350"/>
      <c r="O58" s="350"/>
      <c r="P58" s="350"/>
      <c r="Q58" s="350"/>
      <c r="R58" s="350"/>
      <c r="S58" s="350"/>
      <c r="T58" s="350"/>
      <c r="U58" s="350"/>
      <c r="V58" s="350"/>
      <c r="W58" s="350"/>
      <c r="X58" s="350"/>
      <c r="Y58" s="350"/>
      <c r="Z58" s="350"/>
      <c r="AA58" s="350"/>
      <c r="AB58" s="351"/>
      <c r="AC58" s="359" t="s">
        <v>330</v>
      </c>
      <c r="AD58" s="360"/>
      <c r="AE58" s="811">
        <v>0</v>
      </c>
      <c r="AF58" s="812"/>
      <c r="AG58" s="812"/>
      <c r="AH58" s="813"/>
      <c r="AI58" s="811">
        <v>0</v>
      </c>
      <c r="AJ58" s="812"/>
      <c r="AK58" s="812"/>
      <c r="AL58" s="813"/>
      <c r="AM58" s="811">
        <v>0</v>
      </c>
      <c r="AN58" s="812"/>
      <c r="AO58" s="812"/>
      <c r="AP58" s="813"/>
      <c r="AQ58" s="372" t="str">
        <f t="shared" si="1"/>
        <v>n.é.</v>
      </c>
      <c r="AR58" s="373"/>
    </row>
    <row r="59" spans="1:55" ht="20.100000000000001" customHeight="1" x14ac:dyDescent="0.2">
      <c r="A59" s="320" t="s">
        <v>208</v>
      </c>
      <c r="B59" s="321"/>
      <c r="C59" s="341" t="s">
        <v>432</v>
      </c>
      <c r="D59" s="342"/>
      <c r="E59" s="342"/>
      <c r="F59" s="342"/>
      <c r="G59" s="342"/>
      <c r="H59" s="342"/>
      <c r="I59" s="342"/>
      <c r="J59" s="342"/>
      <c r="K59" s="342"/>
      <c r="L59" s="342"/>
      <c r="M59" s="342"/>
      <c r="N59" s="342"/>
      <c r="O59" s="342"/>
      <c r="P59" s="342"/>
      <c r="Q59" s="342"/>
      <c r="R59" s="342"/>
      <c r="S59" s="342"/>
      <c r="T59" s="342"/>
      <c r="U59" s="342"/>
      <c r="V59" s="342"/>
      <c r="W59" s="342"/>
      <c r="X59" s="342"/>
      <c r="Y59" s="342"/>
      <c r="Z59" s="342"/>
      <c r="AA59" s="342"/>
      <c r="AB59" s="343"/>
      <c r="AC59" s="325" t="s">
        <v>331</v>
      </c>
      <c r="AD59" s="326"/>
      <c r="AE59" s="344">
        <v>0</v>
      </c>
      <c r="AF59" s="345"/>
      <c r="AG59" s="345"/>
      <c r="AH59" s="346"/>
      <c r="AI59" s="344">
        <v>0</v>
      </c>
      <c r="AJ59" s="345"/>
      <c r="AK59" s="345"/>
      <c r="AL59" s="346"/>
      <c r="AM59" s="344">
        <v>0</v>
      </c>
      <c r="AN59" s="345"/>
      <c r="AO59" s="345"/>
      <c r="AP59" s="346"/>
      <c r="AQ59" s="370" t="str">
        <f t="shared" si="1"/>
        <v>n.é.</v>
      </c>
      <c r="AR59" s="371"/>
    </row>
    <row r="60" spans="1:55" ht="20.100000000000001" customHeight="1" x14ac:dyDescent="0.2">
      <c r="A60" s="320" t="s">
        <v>209</v>
      </c>
      <c r="B60" s="321"/>
      <c r="C60" s="341" t="s">
        <v>573</v>
      </c>
      <c r="D60" s="342"/>
      <c r="E60" s="342"/>
      <c r="F60" s="342"/>
      <c r="G60" s="342"/>
      <c r="H60" s="342"/>
      <c r="I60" s="342"/>
      <c r="J60" s="342"/>
      <c r="K60" s="342"/>
      <c r="L60" s="342"/>
      <c r="M60" s="342"/>
      <c r="N60" s="342"/>
      <c r="O60" s="342"/>
      <c r="P60" s="342"/>
      <c r="Q60" s="342"/>
      <c r="R60" s="342"/>
      <c r="S60" s="342"/>
      <c r="T60" s="342"/>
      <c r="U60" s="342"/>
      <c r="V60" s="342"/>
      <c r="W60" s="342"/>
      <c r="X60" s="342"/>
      <c r="Y60" s="342"/>
      <c r="Z60" s="342"/>
      <c r="AA60" s="342"/>
      <c r="AB60" s="343"/>
      <c r="AC60" s="325" t="s">
        <v>332</v>
      </c>
      <c r="AD60" s="326"/>
      <c r="AE60" s="344">
        <v>0</v>
      </c>
      <c r="AF60" s="345"/>
      <c r="AG60" s="345"/>
      <c r="AH60" s="346"/>
      <c r="AI60" s="344">
        <v>0</v>
      </c>
      <c r="AJ60" s="345"/>
      <c r="AK60" s="345"/>
      <c r="AL60" s="346"/>
      <c r="AM60" s="344">
        <v>0</v>
      </c>
      <c r="AN60" s="345"/>
      <c r="AO60" s="345"/>
      <c r="AP60" s="346"/>
      <c r="AQ60" s="370" t="str">
        <f t="shared" si="1"/>
        <v>n.é.</v>
      </c>
      <c r="AR60" s="371"/>
    </row>
    <row r="61" spans="1:55" ht="20.100000000000001" customHeight="1" x14ac:dyDescent="0.2">
      <c r="A61" s="320" t="s">
        <v>210</v>
      </c>
      <c r="B61" s="321"/>
      <c r="C61" s="341" t="s">
        <v>576</v>
      </c>
      <c r="D61" s="342"/>
      <c r="E61" s="342"/>
      <c r="F61" s="342"/>
      <c r="G61" s="342"/>
      <c r="H61" s="342"/>
      <c r="I61" s="342"/>
      <c r="J61" s="342"/>
      <c r="K61" s="342"/>
      <c r="L61" s="342"/>
      <c r="M61" s="342"/>
      <c r="N61" s="342"/>
      <c r="O61" s="342"/>
      <c r="P61" s="342"/>
      <c r="Q61" s="342"/>
      <c r="R61" s="342"/>
      <c r="S61" s="342"/>
      <c r="T61" s="342"/>
      <c r="U61" s="342"/>
      <c r="V61" s="342"/>
      <c r="W61" s="342"/>
      <c r="X61" s="342"/>
      <c r="Y61" s="342"/>
      <c r="Z61" s="342"/>
      <c r="AA61" s="342"/>
      <c r="AB61" s="343"/>
      <c r="AC61" s="325" t="s">
        <v>334</v>
      </c>
      <c r="AD61" s="326"/>
      <c r="AE61" s="344">
        <v>0</v>
      </c>
      <c r="AF61" s="345"/>
      <c r="AG61" s="345"/>
      <c r="AH61" s="346"/>
      <c r="AI61" s="344">
        <v>0</v>
      </c>
      <c r="AJ61" s="345"/>
      <c r="AK61" s="345"/>
      <c r="AL61" s="346"/>
      <c r="AM61" s="344">
        <v>0</v>
      </c>
      <c r="AN61" s="345"/>
      <c r="AO61" s="345"/>
      <c r="AP61" s="346"/>
      <c r="AQ61" s="370" t="str">
        <f t="shared" si="1"/>
        <v>n.é.</v>
      </c>
      <c r="AR61" s="371"/>
    </row>
    <row r="62" spans="1:55" ht="20.100000000000001" customHeight="1" x14ac:dyDescent="0.2">
      <c r="A62" s="320" t="s">
        <v>211</v>
      </c>
      <c r="B62" s="321"/>
      <c r="C62" s="341" t="s">
        <v>433</v>
      </c>
      <c r="D62" s="342"/>
      <c r="E62" s="342"/>
      <c r="F62" s="342"/>
      <c r="G62" s="342"/>
      <c r="H62" s="342"/>
      <c r="I62" s="342"/>
      <c r="J62" s="342"/>
      <c r="K62" s="342"/>
      <c r="L62" s="342"/>
      <c r="M62" s="342"/>
      <c r="N62" s="342"/>
      <c r="O62" s="342"/>
      <c r="P62" s="342"/>
      <c r="Q62" s="342"/>
      <c r="R62" s="342"/>
      <c r="S62" s="342"/>
      <c r="T62" s="342"/>
      <c r="U62" s="342"/>
      <c r="V62" s="342"/>
      <c r="W62" s="342"/>
      <c r="X62" s="342"/>
      <c r="Y62" s="342"/>
      <c r="Z62" s="342"/>
      <c r="AA62" s="342"/>
      <c r="AB62" s="343"/>
      <c r="AC62" s="325" t="s">
        <v>574</v>
      </c>
      <c r="AD62" s="326"/>
      <c r="AE62" s="344">
        <v>0</v>
      </c>
      <c r="AF62" s="345"/>
      <c r="AG62" s="345"/>
      <c r="AH62" s="346"/>
      <c r="AI62" s="344">
        <v>0</v>
      </c>
      <c r="AJ62" s="345"/>
      <c r="AK62" s="345"/>
      <c r="AL62" s="346"/>
      <c r="AM62" s="344">
        <v>0</v>
      </c>
      <c r="AN62" s="345"/>
      <c r="AO62" s="345"/>
      <c r="AP62" s="346"/>
      <c r="AQ62" s="370" t="str">
        <f t="shared" si="1"/>
        <v>n.é.</v>
      </c>
      <c r="AR62" s="371"/>
    </row>
    <row r="63" spans="1:55" ht="20.100000000000001" customHeight="1" x14ac:dyDescent="0.2">
      <c r="A63" s="320" t="s">
        <v>212</v>
      </c>
      <c r="B63" s="321"/>
      <c r="C63" s="341" t="s">
        <v>333</v>
      </c>
      <c r="D63" s="342"/>
      <c r="E63" s="342"/>
      <c r="F63" s="342"/>
      <c r="G63" s="342"/>
      <c r="H63" s="342"/>
      <c r="I63" s="342"/>
      <c r="J63" s="342"/>
      <c r="K63" s="342"/>
      <c r="L63" s="342"/>
      <c r="M63" s="342"/>
      <c r="N63" s="342"/>
      <c r="O63" s="342"/>
      <c r="P63" s="342"/>
      <c r="Q63" s="342"/>
      <c r="R63" s="342"/>
      <c r="S63" s="342"/>
      <c r="T63" s="342"/>
      <c r="U63" s="342"/>
      <c r="V63" s="342"/>
      <c r="W63" s="342"/>
      <c r="X63" s="342"/>
      <c r="Y63" s="342"/>
      <c r="Z63" s="342"/>
      <c r="AA63" s="342"/>
      <c r="AB63" s="343"/>
      <c r="AC63" s="325" t="s">
        <v>575</v>
      </c>
      <c r="AD63" s="326"/>
      <c r="AE63" s="344">
        <v>0</v>
      </c>
      <c r="AF63" s="345"/>
      <c r="AG63" s="345"/>
      <c r="AH63" s="346"/>
      <c r="AI63" s="344">
        <v>0</v>
      </c>
      <c r="AJ63" s="345"/>
      <c r="AK63" s="345"/>
      <c r="AL63" s="346"/>
      <c r="AM63" s="344">
        <v>0</v>
      </c>
      <c r="AN63" s="345"/>
      <c r="AO63" s="345"/>
      <c r="AP63" s="346"/>
      <c r="AQ63" s="370" t="str">
        <f t="shared" si="1"/>
        <v>n.é.</v>
      </c>
      <c r="AR63" s="371"/>
    </row>
    <row r="64" spans="1:55" s="2" customFormat="1" ht="20.100000000000001" customHeight="1" x14ac:dyDescent="0.2">
      <c r="A64" s="347" t="s">
        <v>213</v>
      </c>
      <c r="B64" s="348"/>
      <c r="C64" s="349" t="s">
        <v>581</v>
      </c>
      <c r="D64" s="350"/>
      <c r="E64" s="350"/>
      <c r="F64" s="350"/>
      <c r="G64" s="350"/>
      <c r="H64" s="350"/>
      <c r="I64" s="350"/>
      <c r="J64" s="350"/>
      <c r="K64" s="350"/>
      <c r="L64" s="350"/>
      <c r="M64" s="350"/>
      <c r="N64" s="350"/>
      <c r="O64" s="350"/>
      <c r="P64" s="350"/>
      <c r="Q64" s="350"/>
      <c r="R64" s="350"/>
      <c r="S64" s="350"/>
      <c r="T64" s="350"/>
      <c r="U64" s="350"/>
      <c r="V64" s="350"/>
      <c r="W64" s="350"/>
      <c r="X64" s="350"/>
      <c r="Y64" s="350"/>
      <c r="Z64" s="350"/>
      <c r="AA64" s="350"/>
      <c r="AB64" s="351"/>
      <c r="AC64" s="359" t="s">
        <v>335</v>
      </c>
      <c r="AD64" s="360"/>
      <c r="AE64" s="811">
        <v>0</v>
      </c>
      <c r="AF64" s="812"/>
      <c r="AG64" s="812"/>
      <c r="AH64" s="813"/>
      <c r="AI64" s="811">
        <v>0</v>
      </c>
      <c r="AJ64" s="812"/>
      <c r="AK64" s="812"/>
      <c r="AL64" s="813"/>
      <c r="AM64" s="811">
        <v>0</v>
      </c>
      <c r="AN64" s="812"/>
      <c r="AO64" s="812"/>
      <c r="AP64" s="813"/>
      <c r="AQ64" s="372" t="str">
        <f t="shared" si="1"/>
        <v>n.é.</v>
      </c>
      <c r="AR64" s="373"/>
    </row>
    <row r="65" spans="1:44" ht="20.100000000000001" customHeight="1" x14ac:dyDescent="0.2">
      <c r="A65" s="320" t="s">
        <v>214</v>
      </c>
      <c r="B65" s="321"/>
      <c r="C65" s="341" t="s">
        <v>434</v>
      </c>
      <c r="D65" s="342"/>
      <c r="E65" s="342"/>
      <c r="F65" s="342"/>
      <c r="G65" s="342"/>
      <c r="H65" s="342"/>
      <c r="I65" s="342"/>
      <c r="J65" s="342"/>
      <c r="K65" s="342"/>
      <c r="L65" s="342"/>
      <c r="M65" s="342"/>
      <c r="N65" s="342"/>
      <c r="O65" s="342"/>
      <c r="P65" s="342"/>
      <c r="Q65" s="342"/>
      <c r="R65" s="342"/>
      <c r="S65" s="342"/>
      <c r="T65" s="342"/>
      <c r="U65" s="342"/>
      <c r="V65" s="342"/>
      <c r="W65" s="342"/>
      <c r="X65" s="342"/>
      <c r="Y65" s="342"/>
      <c r="Z65" s="342"/>
      <c r="AA65" s="342"/>
      <c r="AB65" s="343"/>
      <c r="AC65" s="325" t="s">
        <v>336</v>
      </c>
      <c r="AD65" s="326"/>
      <c r="AE65" s="344">
        <v>0</v>
      </c>
      <c r="AF65" s="345"/>
      <c r="AG65" s="345"/>
      <c r="AH65" s="346"/>
      <c r="AI65" s="344">
        <v>0</v>
      </c>
      <c r="AJ65" s="345"/>
      <c r="AK65" s="345"/>
      <c r="AL65" s="346"/>
      <c r="AM65" s="344">
        <v>0</v>
      </c>
      <c r="AN65" s="345"/>
      <c r="AO65" s="345"/>
      <c r="AP65" s="346"/>
      <c r="AQ65" s="370" t="str">
        <f t="shared" si="1"/>
        <v>n.é.</v>
      </c>
      <c r="AR65" s="371"/>
    </row>
    <row r="66" spans="1:44" ht="20.100000000000001" customHeight="1" x14ac:dyDescent="0.2">
      <c r="A66" s="320" t="s">
        <v>215</v>
      </c>
      <c r="B66" s="321"/>
      <c r="C66" s="341" t="s">
        <v>579</v>
      </c>
      <c r="D66" s="342"/>
      <c r="E66" s="342"/>
      <c r="F66" s="342"/>
      <c r="G66" s="342"/>
      <c r="H66" s="342"/>
      <c r="I66" s="342"/>
      <c r="J66" s="342"/>
      <c r="K66" s="342"/>
      <c r="L66" s="342"/>
      <c r="M66" s="342"/>
      <c r="N66" s="342"/>
      <c r="O66" s="342"/>
      <c r="P66" s="342"/>
      <c r="Q66" s="342"/>
      <c r="R66" s="342"/>
      <c r="S66" s="342"/>
      <c r="T66" s="342"/>
      <c r="U66" s="342"/>
      <c r="V66" s="342"/>
      <c r="W66" s="342"/>
      <c r="X66" s="342"/>
      <c r="Y66" s="342"/>
      <c r="Z66" s="342"/>
      <c r="AA66" s="342"/>
      <c r="AB66" s="343"/>
      <c r="AC66" s="325" t="s">
        <v>337</v>
      </c>
      <c r="AD66" s="326"/>
      <c r="AE66" s="344">
        <v>0</v>
      </c>
      <c r="AF66" s="345"/>
      <c r="AG66" s="345"/>
      <c r="AH66" s="346"/>
      <c r="AI66" s="344">
        <v>0</v>
      </c>
      <c r="AJ66" s="345"/>
      <c r="AK66" s="345"/>
      <c r="AL66" s="346"/>
      <c r="AM66" s="344">
        <v>0</v>
      </c>
      <c r="AN66" s="345"/>
      <c r="AO66" s="345"/>
      <c r="AP66" s="346"/>
      <c r="AQ66" s="370" t="str">
        <f t="shared" si="1"/>
        <v>n.é.</v>
      </c>
      <c r="AR66" s="371"/>
    </row>
    <row r="67" spans="1:44" ht="20.100000000000001" customHeight="1" x14ac:dyDescent="0.2">
      <c r="A67" s="320" t="s">
        <v>216</v>
      </c>
      <c r="B67" s="321"/>
      <c r="C67" s="341" t="s">
        <v>580</v>
      </c>
      <c r="D67" s="342"/>
      <c r="E67" s="342"/>
      <c r="F67" s="342"/>
      <c r="G67" s="342"/>
      <c r="H67" s="342"/>
      <c r="I67" s="342"/>
      <c r="J67" s="342"/>
      <c r="K67" s="342"/>
      <c r="L67" s="342"/>
      <c r="M67" s="342"/>
      <c r="N67" s="342"/>
      <c r="O67" s="342"/>
      <c r="P67" s="342"/>
      <c r="Q67" s="342"/>
      <c r="R67" s="342"/>
      <c r="S67" s="342"/>
      <c r="T67" s="342"/>
      <c r="U67" s="342"/>
      <c r="V67" s="342"/>
      <c r="W67" s="342"/>
      <c r="X67" s="342"/>
      <c r="Y67" s="342"/>
      <c r="Z67" s="342"/>
      <c r="AA67" s="342"/>
      <c r="AB67" s="343"/>
      <c r="AC67" s="325" t="s">
        <v>339</v>
      </c>
      <c r="AD67" s="326"/>
      <c r="AE67" s="344">
        <v>0</v>
      </c>
      <c r="AF67" s="345"/>
      <c r="AG67" s="345"/>
      <c r="AH67" s="346"/>
      <c r="AI67" s="344">
        <v>0</v>
      </c>
      <c r="AJ67" s="345"/>
      <c r="AK67" s="345"/>
      <c r="AL67" s="346"/>
      <c r="AM67" s="344">
        <v>0</v>
      </c>
      <c r="AN67" s="345"/>
      <c r="AO67" s="345"/>
      <c r="AP67" s="346"/>
      <c r="AQ67" s="370" t="str">
        <f t="shared" si="1"/>
        <v>n.é.</v>
      </c>
      <c r="AR67" s="371"/>
    </row>
    <row r="68" spans="1:44" ht="20.100000000000001" customHeight="1" x14ac:dyDescent="0.2">
      <c r="A68" s="320" t="s">
        <v>217</v>
      </c>
      <c r="B68" s="321"/>
      <c r="C68" s="341" t="s">
        <v>435</v>
      </c>
      <c r="D68" s="342"/>
      <c r="E68" s="342"/>
      <c r="F68" s="342"/>
      <c r="G68" s="342"/>
      <c r="H68" s="342"/>
      <c r="I68" s="342"/>
      <c r="J68" s="342"/>
      <c r="K68" s="342"/>
      <c r="L68" s="342"/>
      <c r="M68" s="342"/>
      <c r="N68" s="342"/>
      <c r="O68" s="342"/>
      <c r="P68" s="342"/>
      <c r="Q68" s="342"/>
      <c r="R68" s="342"/>
      <c r="S68" s="342"/>
      <c r="T68" s="342"/>
      <c r="U68" s="342"/>
      <c r="V68" s="342"/>
      <c r="W68" s="342"/>
      <c r="X68" s="342"/>
      <c r="Y68" s="342"/>
      <c r="Z68" s="342"/>
      <c r="AA68" s="342"/>
      <c r="AB68" s="343"/>
      <c r="AC68" s="325" t="s">
        <v>577</v>
      </c>
      <c r="AD68" s="326"/>
      <c r="AE68" s="344">
        <v>0</v>
      </c>
      <c r="AF68" s="345"/>
      <c r="AG68" s="345"/>
      <c r="AH68" s="346"/>
      <c r="AI68" s="344">
        <v>0</v>
      </c>
      <c r="AJ68" s="345"/>
      <c r="AK68" s="345"/>
      <c r="AL68" s="346"/>
      <c r="AM68" s="344">
        <v>0</v>
      </c>
      <c r="AN68" s="345"/>
      <c r="AO68" s="345"/>
      <c r="AP68" s="346"/>
      <c r="AQ68" s="370" t="str">
        <f t="shared" si="1"/>
        <v>n.é.</v>
      </c>
      <c r="AR68" s="371"/>
    </row>
    <row r="69" spans="1:44" ht="20.100000000000001" customHeight="1" x14ac:dyDescent="0.2">
      <c r="A69" s="320" t="s">
        <v>218</v>
      </c>
      <c r="B69" s="321"/>
      <c r="C69" s="341" t="s">
        <v>338</v>
      </c>
      <c r="D69" s="342"/>
      <c r="E69" s="342"/>
      <c r="F69" s="342"/>
      <c r="G69" s="342"/>
      <c r="H69" s="342"/>
      <c r="I69" s="342"/>
      <c r="J69" s="342"/>
      <c r="K69" s="342"/>
      <c r="L69" s="342"/>
      <c r="M69" s="342"/>
      <c r="N69" s="342"/>
      <c r="O69" s="342"/>
      <c r="P69" s="342"/>
      <c r="Q69" s="342"/>
      <c r="R69" s="342"/>
      <c r="S69" s="342"/>
      <c r="T69" s="342"/>
      <c r="U69" s="342"/>
      <c r="V69" s="342"/>
      <c r="W69" s="342"/>
      <c r="X69" s="342"/>
      <c r="Y69" s="342"/>
      <c r="Z69" s="342"/>
      <c r="AA69" s="342"/>
      <c r="AB69" s="343"/>
      <c r="AC69" s="325" t="s">
        <v>578</v>
      </c>
      <c r="AD69" s="326"/>
      <c r="AE69" s="344">
        <v>0</v>
      </c>
      <c r="AF69" s="345"/>
      <c r="AG69" s="345"/>
      <c r="AH69" s="346"/>
      <c r="AI69" s="344">
        <v>0</v>
      </c>
      <c r="AJ69" s="345"/>
      <c r="AK69" s="345"/>
      <c r="AL69" s="346"/>
      <c r="AM69" s="344">
        <v>0</v>
      </c>
      <c r="AN69" s="345"/>
      <c r="AO69" s="345"/>
      <c r="AP69" s="346"/>
      <c r="AQ69" s="370" t="str">
        <f t="shared" si="1"/>
        <v>n.é.</v>
      </c>
      <c r="AR69" s="371"/>
    </row>
    <row r="70" spans="1:44" s="2" customFormat="1" ht="20.100000000000001" customHeight="1" x14ac:dyDescent="0.2">
      <c r="A70" s="347" t="s">
        <v>219</v>
      </c>
      <c r="B70" s="348"/>
      <c r="C70" s="349" t="s">
        <v>582</v>
      </c>
      <c r="D70" s="350"/>
      <c r="E70" s="350"/>
      <c r="F70" s="350"/>
      <c r="G70" s="350"/>
      <c r="H70" s="350"/>
      <c r="I70" s="350"/>
      <c r="J70" s="350"/>
      <c r="K70" s="350"/>
      <c r="L70" s="350"/>
      <c r="M70" s="350"/>
      <c r="N70" s="350"/>
      <c r="O70" s="350"/>
      <c r="P70" s="350"/>
      <c r="Q70" s="350"/>
      <c r="R70" s="350"/>
      <c r="S70" s="350"/>
      <c r="T70" s="350"/>
      <c r="U70" s="350"/>
      <c r="V70" s="350"/>
      <c r="W70" s="350"/>
      <c r="X70" s="350"/>
      <c r="Y70" s="350"/>
      <c r="Z70" s="350"/>
      <c r="AA70" s="350"/>
      <c r="AB70" s="351"/>
      <c r="AC70" s="352" t="s">
        <v>340</v>
      </c>
      <c r="AD70" s="353"/>
      <c r="AE70" s="364">
        <v>0</v>
      </c>
      <c r="AF70" s="365"/>
      <c r="AG70" s="365"/>
      <c r="AH70" s="366"/>
      <c r="AI70" s="364">
        <v>0</v>
      </c>
      <c r="AJ70" s="365"/>
      <c r="AK70" s="365"/>
      <c r="AL70" s="366"/>
      <c r="AM70" s="364">
        <v>0</v>
      </c>
      <c r="AN70" s="365"/>
      <c r="AO70" s="365"/>
      <c r="AP70" s="366"/>
      <c r="AQ70" s="372" t="str">
        <f t="shared" si="1"/>
        <v>n.é.</v>
      </c>
      <c r="AR70" s="373"/>
    </row>
    <row r="71" spans="1:44" s="2" customFormat="1" ht="20.100000000000001" customHeight="1" x14ac:dyDescent="0.2">
      <c r="A71" s="819" t="s">
        <v>220</v>
      </c>
      <c r="B71" s="820"/>
      <c r="C71" s="821" t="s">
        <v>583</v>
      </c>
      <c r="D71" s="822"/>
      <c r="E71" s="822"/>
      <c r="F71" s="822"/>
      <c r="G71" s="822"/>
      <c r="H71" s="822"/>
      <c r="I71" s="822"/>
      <c r="J71" s="822"/>
      <c r="K71" s="822"/>
      <c r="L71" s="822"/>
      <c r="M71" s="822"/>
      <c r="N71" s="822"/>
      <c r="O71" s="822"/>
      <c r="P71" s="822"/>
      <c r="Q71" s="822"/>
      <c r="R71" s="822"/>
      <c r="S71" s="822"/>
      <c r="T71" s="822"/>
      <c r="U71" s="822"/>
      <c r="V71" s="822"/>
      <c r="W71" s="822"/>
      <c r="X71" s="822"/>
      <c r="Y71" s="822"/>
      <c r="Z71" s="822"/>
      <c r="AA71" s="822"/>
      <c r="AB71" s="823"/>
      <c r="AC71" s="824" t="s">
        <v>341</v>
      </c>
      <c r="AD71" s="825"/>
      <c r="AE71" s="816">
        <f>SUM(AE52)</f>
        <v>19920363</v>
      </c>
      <c r="AF71" s="817"/>
      <c r="AG71" s="817"/>
      <c r="AH71" s="818"/>
      <c r="AI71" s="816">
        <f>SUM(AI52)</f>
        <v>27140668</v>
      </c>
      <c r="AJ71" s="817"/>
      <c r="AK71" s="817"/>
      <c r="AL71" s="818"/>
      <c r="AM71" s="816">
        <f>SUM(AM52)</f>
        <v>17520289</v>
      </c>
      <c r="AN71" s="817"/>
      <c r="AO71" s="817"/>
      <c r="AP71" s="818"/>
      <c r="AQ71" s="814">
        <f t="shared" si="1"/>
        <v>0.64553639578804767</v>
      </c>
      <c r="AR71" s="815"/>
    </row>
    <row r="72" spans="1:44" ht="20.100000000000001" customHeight="1" x14ac:dyDescent="0.2">
      <c r="A72" s="320" t="s">
        <v>221</v>
      </c>
      <c r="B72" s="321"/>
      <c r="C72" s="382" t="s">
        <v>584</v>
      </c>
      <c r="D72" s="383"/>
      <c r="E72" s="383"/>
      <c r="F72" s="383"/>
      <c r="G72" s="383"/>
      <c r="H72" s="383"/>
      <c r="I72" s="383"/>
      <c r="J72" s="383"/>
      <c r="K72" s="383"/>
      <c r="L72" s="383"/>
      <c r="M72" s="383"/>
      <c r="N72" s="383"/>
      <c r="O72" s="383"/>
      <c r="P72" s="383"/>
      <c r="Q72" s="383"/>
      <c r="R72" s="383"/>
      <c r="S72" s="383"/>
      <c r="T72" s="383"/>
      <c r="U72" s="383"/>
      <c r="V72" s="383"/>
      <c r="W72" s="383"/>
      <c r="X72" s="383"/>
      <c r="Y72" s="383"/>
      <c r="Z72" s="383"/>
      <c r="AA72" s="383"/>
      <c r="AB72" s="384"/>
      <c r="AC72" s="385" t="s">
        <v>342</v>
      </c>
      <c r="AD72" s="386"/>
      <c r="AE72" s="344">
        <v>0</v>
      </c>
      <c r="AF72" s="345"/>
      <c r="AG72" s="345"/>
      <c r="AH72" s="346"/>
      <c r="AI72" s="344">
        <v>0</v>
      </c>
      <c r="AJ72" s="345"/>
      <c r="AK72" s="345"/>
      <c r="AL72" s="346"/>
      <c r="AM72" s="344">
        <v>0</v>
      </c>
      <c r="AN72" s="345"/>
      <c r="AO72" s="345"/>
      <c r="AP72" s="346"/>
      <c r="AQ72" s="370" t="str">
        <f t="shared" ref="AQ72:AQ103" si="2">IF(AI72&gt;0,AM72/AI72,"n.é.")</f>
        <v>n.é.</v>
      </c>
      <c r="AR72" s="371"/>
    </row>
    <row r="73" spans="1:44" ht="20.100000000000001" customHeight="1" x14ac:dyDescent="0.2">
      <c r="A73" s="320" t="s">
        <v>222</v>
      </c>
      <c r="B73" s="321"/>
      <c r="C73" s="341" t="s">
        <v>343</v>
      </c>
      <c r="D73" s="342"/>
      <c r="E73" s="342"/>
      <c r="F73" s="342"/>
      <c r="G73" s="342"/>
      <c r="H73" s="342"/>
      <c r="I73" s="342"/>
      <c r="J73" s="342"/>
      <c r="K73" s="342"/>
      <c r="L73" s="342"/>
      <c r="M73" s="342"/>
      <c r="N73" s="342"/>
      <c r="O73" s="342"/>
      <c r="P73" s="342"/>
      <c r="Q73" s="342"/>
      <c r="R73" s="342"/>
      <c r="S73" s="342"/>
      <c r="T73" s="342"/>
      <c r="U73" s="342"/>
      <c r="V73" s="342"/>
      <c r="W73" s="342"/>
      <c r="X73" s="342"/>
      <c r="Y73" s="342"/>
      <c r="Z73" s="342"/>
      <c r="AA73" s="342"/>
      <c r="AB73" s="343"/>
      <c r="AC73" s="385" t="s">
        <v>344</v>
      </c>
      <c r="AD73" s="386"/>
      <c r="AE73" s="344">
        <v>0</v>
      </c>
      <c r="AF73" s="345"/>
      <c r="AG73" s="345"/>
      <c r="AH73" s="346"/>
      <c r="AI73" s="344">
        <v>0</v>
      </c>
      <c r="AJ73" s="345"/>
      <c r="AK73" s="345"/>
      <c r="AL73" s="346"/>
      <c r="AM73" s="344">
        <v>0</v>
      </c>
      <c r="AN73" s="345"/>
      <c r="AO73" s="345"/>
      <c r="AP73" s="346"/>
      <c r="AQ73" s="370" t="str">
        <f t="shared" si="2"/>
        <v>n.é.</v>
      </c>
      <c r="AR73" s="371"/>
    </row>
    <row r="74" spans="1:44" ht="20.100000000000001" customHeight="1" x14ac:dyDescent="0.2">
      <c r="A74" s="320" t="s">
        <v>223</v>
      </c>
      <c r="B74" s="321"/>
      <c r="C74" s="382" t="s">
        <v>585</v>
      </c>
      <c r="D74" s="383"/>
      <c r="E74" s="383"/>
      <c r="F74" s="383"/>
      <c r="G74" s="383"/>
      <c r="H74" s="383"/>
      <c r="I74" s="383"/>
      <c r="J74" s="383"/>
      <c r="K74" s="383"/>
      <c r="L74" s="383"/>
      <c r="M74" s="383"/>
      <c r="N74" s="383"/>
      <c r="O74" s="383"/>
      <c r="P74" s="383"/>
      <c r="Q74" s="383"/>
      <c r="R74" s="383"/>
      <c r="S74" s="383"/>
      <c r="T74" s="383"/>
      <c r="U74" s="383"/>
      <c r="V74" s="383"/>
      <c r="W74" s="383"/>
      <c r="X74" s="383"/>
      <c r="Y74" s="383"/>
      <c r="Z74" s="383"/>
      <c r="AA74" s="383"/>
      <c r="AB74" s="384"/>
      <c r="AC74" s="385" t="s">
        <v>345</v>
      </c>
      <c r="AD74" s="386"/>
      <c r="AE74" s="344">
        <v>0</v>
      </c>
      <c r="AF74" s="345"/>
      <c r="AG74" s="345"/>
      <c r="AH74" s="346"/>
      <c r="AI74" s="344">
        <v>0</v>
      </c>
      <c r="AJ74" s="345"/>
      <c r="AK74" s="345"/>
      <c r="AL74" s="346"/>
      <c r="AM74" s="344">
        <v>0</v>
      </c>
      <c r="AN74" s="345"/>
      <c r="AO74" s="345"/>
      <c r="AP74" s="346"/>
      <c r="AQ74" s="370" t="str">
        <f t="shared" si="2"/>
        <v>n.é.</v>
      </c>
      <c r="AR74" s="371"/>
    </row>
    <row r="75" spans="1:44" s="2" customFormat="1" ht="20.100000000000001" customHeight="1" x14ac:dyDescent="0.2">
      <c r="A75" s="347" t="s">
        <v>224</v>
      </c>
      <c r="B75" s="348"/>
      <c r="C75" s="349" t="s">
        <v>588</v>
      </c>
      <c r="D75" s="350"/>
      <c r="E75" s="350"/>
      <c r="F75" s="350"/>
      <c r="G75" s="350"/>
      <c r="H75" s="350"/>
      <c r="I75" s="350"/>
      <c r="J75" s="350"/>
      <c r="K75" s="350"/>
      <c r="L75" s="350"/>
      <c r="M75" s="350"/>
      <c r="N75" s="350"/>
      <c r="O75" s="350"/>
      <c r="P75" s="350"/>
      <c r="Q75" s="350"/>
      <c r="R75" s="350"/>
      <c r="S75" s="350"/>
      <c r="T75" s="350"/>
      <c r="U75" s="350"/>
      <c r="V75" s="350"/>
      <c r="W75" s="350"/>
      <c r="X75" s="350"/>
      <c r="Y75" s="350"/>
      <c r="Z75" s="350"/>
      <c r="AA75" s="350"/>
      <c r="AB75" s="351"/>
      <c r="AC75" s="394" t="s">
        <v>346</v>
      </c>
      <c r="AD75" s="395"/>
      <c r="AE75" s="364">
        <v>0</v>
      </c>
      <c r="AF75" s="365"/>
      <c r="AG75" s="365"/>
      <c r="AH75" s="366"/>
      <c r="AI75" s="364">
        <v>0</v>
      </c>
      <c r="AJ75" s="365"/>
      <c r="AK75" s="365"/>
      <c r="AL75" s="366"/>
      <c r="AM75" s="364">
        <v>0</v>
      </c>
      <c r="AN75" s="365"/>
      <c r="AO75" s="365"/>
      <c r="AP75" s="366"/>
      <c r="AQ75" s="372" t="str">
        <f t="shared" si="2"/>
        <v>n.é.</v>
      </c>
      <c r="AR75" s="373"/>
    </row>
    <row r="76" spans="1:44" ht="20.100000000000001" customHeight="1" x14ac:dyDescent="0.2">
      <c r="A76" s="320" t="s">
        <v>225</v>
      </c>
      <c r="B76" s="321"/>
      <c r="C76" s="341" t="s">
        <v>347</v>
      </c>
      <c r="D76" s="342"/>
      <c r="E76" s="342"/>
      <c r="F76" s="342"/>
      <c r="G76" s="342"/>
      <c r="H76" s="342"/>
      <c r="I76" s="342"/>
      <c r="J76" s="342"/>
      <c r="K76" s="342"/>
      <c r="L76" s="342"/>
      <c r="M76" s="342"/>
      <c r="N76" s="342"/>
      <c r="O76" s="342"/>
      <c r="P76" s="342"/>
      <c r="Q76" s="342"/>
      <c r="R76" s="342"/>
      <c r="S76" s="342"/>
      <c r="T76" s="342"/>
      <c r="U76" s="342"/>
      <c r="V76" s="342"/>
      <c r="W76" s="342"/>
      <c r="X76" s="342"/>
      <c r="Y76" s="342"/>
      <c r="Z76" s="342"/>
      <c r="AA76" s="342"/>
      <c r="AB76" s="343"/>
      <c r="AC76" s="385" t="s">
        <v>348</v>
      </c>
      <c r="AD76" s="386"/>
      <c r="AE76" s="344">
        <v>0</v>
      </c>
      <c r="AF76" s="345"/>
      <c r="AG76" s="345"/>
      <c r="AH76" s="346"/>
      <c r="AI76" s="344">
        <v>0</v>
      </c>
      <c r="AJ76" s="345"/>
      <c r="AK76" s="345"/>
      <c r="AL76" s="346"/>
      <c r="AM76" s="344">
        <v>0</v>
      </c>
      <c r="AN76" s="345"/>
      <c r="AO76" s="345"/>
      <c r="AP76" s="346"/>
      <c r="AQ76" s="370" t="str">
        <f t="shared" si="2"/>
        <v>n.é.</v>
      </c>
      <c r="AR76" s="371"/>
    </row>
    <row r="77" spans="1:44" ht="20.100000000000001" customHeight="1" x14ac:dyDescent="0.2">
      <c r="A77" s="320" t="s">
        <v>226</v>
      </c>
      <c r="B77" s="321"/>
      <c r="C77" s="382" t="s">
        <v>586</v>
      </c>
      <c r="D77" s="383"/>
      <c r="E77" s="383"/>
      <c r="F77" s="383"/>
      <c r="G77" s="383"/>
      <c r="H77" s="383"/>
      <c r="I77" s="383"/>
      <c r="J77" s="383"/>
      <c r="K77" s="383"/>
      <c r="L77" s="383"/>
      <c r="M77" s="383"/>
      <c r="N77" s="383"/>
      <c r="O77" s="383"/>
      <c r="P77" s="383"/>
      <c r="Q77" s="383"/>
      <c r="R77" s="383"/>
      <c r="S77" s="383"/>
      <c r="T77" s="383"/>
      <c r="U77" s="383"/>
      <c r="V77" s="383"/>
      <c r="W77" s="383"/>
      <c r="X77" s="383"/>
      <c r="Y77" s="383"/>
      <c r="Z77" s="383"/>
      <c r="AA77" s="383"/>
      <c r="AB77" s="384"/>
      <c r="AC77" s="385" t="s">
        <v>349</v>
      </c>
      <c r="AD77" s="386"/>
      <c r="AE77" s="344">
        <v>0</v>
      </c>
      <c r="AF77" s="345"/>
      <c r="AG77" s="345"/>
      <c r="AH77" s="346"/>
      <c r="AI77" s="344">
        <v>0</v>
      </c>
      <c r="AJ77" s="345"/>
      <c r="AK77" s="345"/>
      <c r="AL77" s="346"/>
      <c r="AM77" s="344">
        <v>0</v>
      </c>
      <c r="AN77" s="345"/>
      <c r="AO77" s="345"/>
      <c r="AP77" s="346"/>
      <c r="AQ77" s="370" t="str">
        <f t="shared" si="2"/>
        <v>n.é.</v>
      </c>
      <c r="AR77" s="371"/>
    </row>
    <row r="78" spans="1:44" ht="20.100000000000001" customHeight="1" x14ac:dyDescent="0.2">
      <c r="A78" s="320" t="s">
        <v>227</v>
      </c>
      <c r="B78" s="321"/>
      <c r="C78" s="341" t="s">
        <v>350</v>
      </c>
      <c r="D78" s="342"/>
      <c r="E78" s="342"/>
      <c r="F78" s="342"/>
      <c r="G78" s="342"/>
      <c r="H78" s="342"/>
      <c r="I78" s="342"/>
      <c r="J78" s="342"/>
      <c r="K78" s="342"/>
      <c r="L78" s="342"/>
      <c r="M78" s="342"/>
      <c r="N78" s="342"/>
      <c r="O78" s="342"/>
      <c r="P78" s="342"/>
      <c r="Q78" s="342"/>
      <c r="R78" s="342"/>
      <c r="S78" s="342"/>
      <c r="T78" s="342"/>
      <c r="U78" s="342"/>
      <c r="V78" s="342"/>
      <c r="W78" s="342"/>
      <c r="X78" s="342"/>
      <c r="Y78" s="342"/>
      <c r="Z78" s="342"/>
      <c r="AA78" s="342"/>
      <c r="AB78" s="343"/>
      <c r="AC78" s="385" t="s">
        <v>351</v>
      </c>
      <c r="AD78" s="386"/>
      <c r="AE78" s="344">
        <v>0</v>
      </c>
      <c r="AF78" s="345"/>
      <c r="AG78" s="345"/>
      <c r="AH78" s="346"/>
      <c r="AI78" s="344">
        <v>0</v>
      </c>
      <c r="AJ78" s="345"/>
      <c r="AK78" s="345"/>
      <c r="AL78" s="346"/>
      <c r="AM78" s="344">
        <v>0</v>
      </c>
      <c r="AN78" s="345"/>
      <c r="AO78" s="345"/>
      <c r="AP78" s="346"/>
      <c r="AQ78" s="370" t="str">
        <f t="shared" si="2"/>
        <v>n.é.</v>
      </c>
      <c r="AR78" s="371"/>
    </row>
    <row r="79" spans="1:44" ht="20.100000000000001" customHeight="1" x14ac:dyDescent="0.2">
      <c r="A79" s="320" t="s">
        <v>228</v>
      </c>
      <c r="B79" s="321"/>
      <c r="C79" s="382" t="s">
        <v>587</v>
      </c>
      <c r="D79" s="383"/>
      <c r="E79" s="383"/>
      <c r="F79" s="383"/>
      <c r="G79" s="383"/>
      <c r="H79" s="383"/>
      <c r="I79" s="383"/>
      <c r="J79" s="383"/>
      <c r="K79" s="383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3"/>
      <c r="AA79" s="383"/>
      <c r="AB79" s="384"/>
      <c r="AC79" s="385" t="s">
        <v>352</v>
      </c>
      <c r="AD79" s="386"/>
      <c r="AE79" s="344">
        <v>0</v>
      </c>
      <c r="AF79" s="345"/>
      <c r="AG79" s="345"/>
      <c r="AH79" s="346"/>
      <c r="AI79" s="344">
        <v>0</v>
      </c>
      <c r="AJ79" s="345"/>
      <c r="AK79" s="345"/>
      <c r="AL79" s="346"/>
      <c r="AM79" s="344">
        <v>0</v>
      </c>
      <c r="AN79" s="345"/>
      <c r="AO79" s="345"/>
      <c r="AP79" s="346"/>
      <c r="AQ79" s="370" t="str">
        <f t="shared" si="2"/>
        <v>n.é.</v>
      </c>
      <c r="AR79" s="371"/>
    </row>
    <row r="80" spans="1:44" s="2" customFormat="1" ht="20.100000000000001" customHeight="1" x14ac:dyDescent="0.2">
      <c r="A80" s="347" t="s">
        <v>229</v>
      </c>
      <c r="B80" s="348"/>
      <c r="C80" s="396" t="s">
        <v>589</v>
      </c>
      <c r="D80" s="397"/>
      <c r="E80" s="397"/>
      <c r="F80" s="397"/>
      <c r="G80" s="397"/>
      <c r="H80" s="397"/>
      <c r="I80" s="397"/>
      <c r="J80" s="397"/>
      <c r="K80" s="397"/>
      <c r="L80" s="397"/>
      <c r="M80" s="397"/>
      <c r="N80" s="397"/>
      <c r="O80" s="397"/>
      <c r="P80" s="397"/>
      <c r="Q80" s="397"/>
      <c r="R80" s="397"/>
      <c r="S80" s="397"/>
      <c r="T80" s="397"/>
      <c r="U80" s="397"/>
      <c r="V80" s="397"/>
      <c r="W80" s="397"/>
      <c r="X80" s="397"/>
      <c r="Y80" s="397"/>
      <c r="Z80" s="397"/>
      <c r="AA80" s="397"/>
      <c r="AB80" s="398"/>
      <c r="AC80" s="394" t="s">
        <v>353</v>
      </c>
      <c r="AD80" s="395"/>
      <c r="AE80" s="364">
        <v>0</v>
      </c>
      <c r="AF80" s="365"/>
      <c r="AG80" s="365"/>
      <c r="AH80" s="366"/>
      <c r="AI80" s="364">
        <v>0</v>
      </c>
      <c r="AJ80" s="365"/>
      <c r="AK80" s="365"/>
      <c r="AL80" s="366"/>
      <c r="AM80" s="364">
        <v>0</v>
      </c>
      <c r="AN80" s="365"/>
      <c r="AO80" s="365"/>
      <c r="AP80" s="366"/>
      <c r="AQ80" s="372" t="str">
        <f t="shared" si="2"/>
        <v>n.é.</v>
      </c>
      <c r="AR80" s="373"/>
    </row>
    <row r="81" spans="1:55" ht="20.100000000000001" customHeight="1" x14ac:dyDescent="0.2">
      <c r="A81" s="320" t="s">
        <v>230</v>
      </c>
      <c r="B81" s="321"/>
      <c r="C81" s="341" t="s">
        <v>354</v>
      </c>
      <c r="D81" s="342"/>
      <c r="E81" s="342"/>
      <c r="F81" s="342"/>
      <c r="G81" s="342"/>
      <c r="H81" s="342"/>
      <c r="I81" s="342"/>
      <c r="J81" s="342"/>
      <c r="K81" s="342"/>
      <c r="L81" s="342"/>
      <c r="M81" s="342"/>
      <c r="N81" s="342"/>
      <c r="O81" s="342"/>
      <c r="P81" s="342"/>
      <c r="Q81" s="342"/>
      <c r="R81" s="342"/>
      <c r="S81" s="342"/>
      <c r="T81" s="342"/>
      <c r="U81" s="342"/>
      <c r="V81" s="342"/>
      <c r="W81" s="342"/>
      <c r="X81" s="342"/>
      <c r="Y81" s="342"/>
      <c r="Z81" s="342"/>
      <c r="AA81" s="342"/>
      <c r="AB81" s="343"/>
      <c r="AC81" s="385" t="s">
        <v>355</v>
      </c>
      <c r="AD81" s="386"/>
      <c r="AE81" s="344">
        <v>0</v>
      </c>
      <c r="AF81" s="345"/>
      <c r="AG81" s="345"/>
      <c r="AH81" s="346"/>
      <c r="AI81" s="344">
        <v>0</v>
      </c>
      <c r="AJ81" s="345"/>
      <c r="AK81" s="345"/>
      <c r="AL81" s="346"/>
      <c r="AM81" s="344">
        <v>0</v>
      </c>
      <c r="AN81" s="345"/>
      <c r="AO81" s="345"/>
      <c r="AP81" s="346"/>
      <c r="AQ81" s="370" t="str">
        <f t="shared" si="2"/>
        <v>n.é.</v>
      </c>
      <c r="AR81" s="371"/>
    </row>
    <row r="82" spans="1:55" ht="20.100000000000001" customHeight="1" x14ac:dyDescent="0.2">
      <c r="A82" s="320" t="s">
        <v>231</v>
      </c>
      <c r="B82" s="321"/>
      <c r="C82" s="341" t="s">
        <v>356</v>
      </c>
      <c r="D82" s="342"/>
      <c r="E82" s="342"/>
      <c r="F82" s="342"/>
      <c r="G82" s="342"/>
      <c r="H82" s="342"/>
      <c r="I82" s="342"/>
      <c r="J82" s="342"/>
      <c r="K82" s="342"/>
      <c r="L82" s="342"/>
      <c r="M82" s="342"/>
      <c r="N82" s="342"/>
      <c r="O82" s="342"/>
      <c r="P82" s="342"/>
      <c r="Q82" s="342"/>
      <c r="R82" s="342"/>
      <c r="S82" s="342"/>
      <c r="T82" s="342"/>
      <c r="U82" s="342"/>
      <c r="V82" s="342"/>
      <c r="W82" s="342"/>
      <c r="X82" s="342"/>
      <c r="Y82" s="342"/>
      <c r="Z82" s="342"/>
      <c r="AA82" s="342"/>
      <c r="AB82" s="343"/>
      <c r="AC82" s="385" t="s">
        <v>357</v>
      </c>
      <c r="AD82" s="386"/>
      <c r="AE82" s="344">
        <v>0</v>
      </c>
      <c r="AF82" s="345"/>
      <c r="AG82" s="345"/>
      <c r="AH82" s="346"/>
      <c r="AI82" s="344">
        <v>0</v>
      </c>
      <c r="AJ82" s="345"/>
      <c r="AK82" s="345"/>
      <c r="AL82" s="346"/>
      <c r="AM82" s="344">
        <v>0</v>
      </c>
      <c r="AN82" s="345"/>
      <c r="AO82" s="345"/>
      <c r="AP82" s="346"/>
      <c r="AQ82" s="370" t="str">
        <f t="shared" si="2"/>
        <v>n.é.</v>
      </c>
      <c r="AR82" s="371"/>
    </row>
    <row r="83" spans="1:55" s="2" customFormat="1" ht="20.100000000000001" customHeight="1" x14ac:dyDescent="0.2">
      <c r="A83" s="347" t="s">
        <v>232</v>
      </c>
      <c r="B83" s="348"/>
      <c r="C83" s="349" t="s">
        <v>591</v>
      </c>
      <c r="D83" s="350"/>
      <c r="E83" s="350"/>
      <c r="F83" s="350"/>
      <c r="G83" s="350"/>
      <c r="H83" s="350"/>
      <c r="I83" s="350"/>
      <c r="J83" s="350"/>
      <c r="K83" s="350"/>
      <c r="L83" s="350"/>
      <c r="M83" s="350"/>
      <c r="N83" s="350"/>
      <c r="O83" s="350"/>
      <c r="P83" s="350"/>
      <c r="Q83" s="350"/>
      <c r="R83" s="350"/>
      <c r="S83" s="350"/>
      <c r="T83" s="350"/>
      <c r="U83" s="350"/>
      <c r="V83" s="350"/>
      <c r="W83" s="350"/>
      <c r="X83" s="350"/>
      <c r="Y83" s="350"/>
      <c r="Z83" s="350"/>
      <c r="AA83" s="350"/>
      <c r="AB83" s="351"/>
      <c r="AC83" s="829" t="s">
        <v>358</v>
      </c>
      <c r="AD83" s="830"/>
      <c r="AE83" s="826">
        <v>0</v>
      </c>
      <c r="AF83" s="827"/>
      <c r="AG83" s="827"/>
      <c r="AH83" s="828"/>
      <c r="AI83" s="826">
        <v>150727</v>
      </c>
      <c r="AJ83" s="827"/>
      <c r="AK83" s="827"/>
      <c r="AL83" s="828"/>
      <c r="AM83" s="826">
        <v>150727</v>
      </c>
      <c r="AN83" s="827"/>
      <c r="AO83" s="827"/>
      <c r="AP83" s="828"/>
      <c r="AQ83" s="372">
        <f t="shared" si="2"/>
        <v>1</v>
      </c>
      <c r="AR83" s="373"/>
    </row>
    <row r="84" spans="1:55" ht="20.100000000000001" customHeight="1" x14ac:dyDescent="0.2">
      <c r="A84" s="320" t="s">
        <v>233</v>
      </c>
      <c r="B84" s="321"/>
      <c r="C84" s="382" t="s">
        <v>359</v>
      </c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3"/>
      <c r="P84" s="383"/>
      <c r="Q84" s="383"/>
      <c r="R84" s="383"/>
      <c r="S84" s="383"/>
      <c r="T84" s="383"/>
      <c r="U84" s="383"/>
      <c r="V84" s="383"/>
      <c r="W84" s="383"/>
      <c r="X84" s="383"/>
      <c r="Y84" s="383"/>
      <c r="Z84" s="383"/>
      <c r="AA84" s="383"/>
      <c r="AB84" s="384"/>
      <c r="AC84" s="385" t="s">
        <v>360</v>
      </c>
      <c r="AD84" s="386"/>
      <c r="AE84" s="344">
        <v>0</v>
      </c>
      <c r="AF84" s="345"/>
      <c r="AG84" s="345"/>
      <c r="AH84" s="346"/>
      <c r="AI84" s="344">
        <v>0</v>
      </c>
      <c r="AJ84" s="345"/>
      <c r="AK84" s="345"/>
      <c r="AL84" s="346"/>
      <c r="AM84" s="344">
        <v>0</v>
      </c>
      <c r="AN84" s="345"/>
      <c r="AO84" s="345"/>
      <c r="AP84" s="346"/>
      <c r="AQ84" s="370" t="str">
        <f t="shared" si="2"/>
        <v>n.é.</v>
      </c>
      <c r="AR84" s="371"/>
    </row>
    <row r="85" spans="1:55" ht="20.100000000000001" customHeight="1" x14ac:dyDescent="0.2">
      <c r="A85" s="320" t="s">
        <v>234</v>
      </c>
      <c r="B85" s="321"/>
      <c r="C85" s="382" t="s">
        <v>361</v>
      </c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383"/>
      <c r="Q85" s="383"/>
      <c r="R85" s="383"/>
      <c r="S85" s="383"/>
      <c r="T85" s="383"/>
      <c r="U85" s="383"/>
      <c r="V85" s="383"/>
      <c r="W85" s="383"/>
      <c r="X85" s="383"/>
      <c r="Y85" s="383"/>
      <c r="Z85" s="383"/>
      <c r="AA85" s="383"/>
      <c r="AB85" s="384"/>
      <c r="AC85" s="385" t="s">
        <v>362</v>
      </c>
      <c r="AD85" s="386"/>
      <c r="AE85" s="344">
        <v>0</v>
      </c>
      <c r="AF85" s="345"/>
      <c r="AG85" s="345"/>
      <c r="AH85" s="346"/>
      <c r="AI85" s="344">
        <v>0</v>
      </c>
      <c r="AJ85" s="345"/>
      <c r="AK85" s="345"/>
      <c r="AL85" s="346"/>
      <c r="AM85" s="344">
        <v>0</v>
      </c>
      <c r="AN85" s="345"/>
      <c r="AO85" s="345"/>
      <c r="AP85" s="346"/>
      <c r="AQ85" s="370" t="str">
        <f t="shared" si="2"/>
        <v>n.é.</v>
      </c>
      <c r="AR85" s="371"/>
    </row>
    <row r="86" spans="1:55" ht="20.100000000000001" customHeight="1" x14ac:dyDescent="0.2">
      <c r="A86" s="320" t="s">
        <v>235</v>
      </c>
      <c r="B86" s="321"/>
      <c r="C86" s="382" t="s">
        <v>363</v>
      </c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3"/>
      <c r="P86" s="383"/>
      <c r="Q86" s="383"/>
      <c r="R86" s="383"/>
      <c r="S86" s="383"/>
      <c r="T86" s="383"/>
      <c r="U86" s="383"/>
      <c r="V86" s="383"/>
      <c r="W86" s="383"/>
      <c r="X86" s="383"/>
      <c r="Y86" s="383"/>
      <c r="Z86" s="383"/>
      <c r="AA86" s="383"/>
      <c r="AB86" s="384"/>
      <c r="AC86" s="831" t="s">
        <v>364</v>
      </c>
      <c r="AD86" s="832"/>
      <c r="AE86" s="805">
        <v>83779637</v>
      </c>
      <c r="AF86" s="806"/>
      <c r="AG86" s="806"/>
      <c r="AH86" s="807"/>
      <c r="AI86" s="805">
        <v>90353985</v>
      </c>
      <c r="AJ86" s="806"/>
      <c r="AK86" s="806"/>
      <c r="AL86" s="807"/>
      <c r="AM86" s="805">
        <v>54273137</v>
      </c>
      <c r="AN86" s="806"/>
      <c r="AO86" s="806"/>
      <c r="AP86" s="807"/>
      <c r="AQ86" s="370">
        <f t="shared" si="2"/>
        <v>0.60067231124338349</v>
      </c>
      <c r="AR86" s="371"/>
      <c r="AS86" s="861"/>
      <c r="AT86" s="862"/>
      <c r="AU86" s="862"/>
      <c r="AV86" s="862"/>
      <c r="BC86" s="63"/>
    </row>
    <row r="87" spans="1:55" ht="20.100000000000001" customHeight="1" x14ac:dyDescent="0.2">
      <c r="A87" s="320" t="s">
        <v>236</v>
      </c>
      <c r="B87" s="321"/>
      <c r="C87" s="382" t="s">
        <v>590</v>
      </c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3"/>
      <c r="P87" s="383"/>
      <c r="Q87" s="383"/>
      <c r="R87" s="383"/>
      <c r="S87" s="383"/>
      <c r="T87" s="383"/>
      <c r="U87" s="383"/>
      <c r="V87" s="383"/>
      <c r="W87" s="383"/>
      <c r="X87" s="383"/>
      <c r="Y87" s="383"/>
      <c r="Z87" s="383"/>
      <c r="AA87" s="383"/>
      <c r="AB87" s="384"/>
      <c r="AC87" s="385" t="s">
        <v>365</v>
      </c>
      <c r="AD87" s="386"/>
      <c r="AE87" s="344">
        <v>0</v>
      </c>
      <c r="AF87" s="345"/>
      <c r="AG87" s="345"/>
      <c r="AH87" s="346"/>
      <c r="AI87" s="344">
        <v>0</v>
      </c>
      <c r="AJ87" s="345"/>
      <c r="AK87" s="345"/>
      <c r="AL87" s="346"/>
      <c r="AM87" s="344">
        <v>0</v>
      </c>
      <c r="AN87" s="345"/>
      <c r="AO87" s="345"/>
      <c r="AP87" s="346"/>
      <c r="AQ87" s="370" t="str">
        <f t="shared" si="2"/>
        <v>n.é.</v>
      </c>
      <c r="AR87" s="371"/>
    </row>
    <row r="88" spans="1:55" ht="20.100000000000001" customHeight="1" x14ac:dyDescent="0.2">
      <c r="A88" s="320" t="s">
        <v>237</v>
      </c>
      <c r="B88" s="321"/>
      <c r="C88" s="341" t="s">
        <v>366</v>
      </c>
      <c r="D88" s="342"/>
      <c r="E88" s="342"/>
      <c r="F88" s="342"/>
      <c r="G88" s="342"/>
      <c r="H88" s="342"/>
      <c r="I88" s="342"/>
      <c r="J88" s="342"/>
      <c r="K88" s="342"/>
      <c r="L88" s="342"/>
      <c r="M88" s="342"/>
      <c r="N88" s="342"/>
      <c r="O88" s="342"/>
      <c r="P88" s="342"/>
      <c r="Q88" s="342"/>
      <c r="R88" s="342"/>
      <c r="S88" s="342"/>
      <c r="T88" s="342"/>
      <c r="U88" s="342"/>
      <c r="V88" s="342"/>
      <c r="W88" s="342"/>
      <c r="X88" s="342"/>
      <c r="Y88" s="342"/>
      <c r="Z88" s="342"/>
      <c r="AA88" s="342"/>
      <c r="AB88" s="343"/>
      <c r="AC88" s="385" t="s">
        <v>367</v>
      </c>
      <c r="AD88" s="386"/>
      <c r="AE88" s="344">
        <v>0</v>
      </c>
      <c r="AF88" s="345"/>
      <c r="AG88" s="345"/>
      <c r="AH88" s="346"/>
      <c r="AI88" s="344">
        <v>0</v>
      </c>
      <c r="AJ88" s="345"/>
      <c r="AK88" s="345"/>
      <c r="AL88" s="346"/>
      <c r="AM88" s="344">
        <v>0</v>
      </c>
      <c r="AN88" s="345"/>
      <c r="AO88" s="345"/>
      <c r="AP88" s="346"/>
      <c r="AQ88" s="370" t="str">
        <f t="shared" si="2"/>
        <v>n.é.</v>
      </c>
      <c r="AR88" s="371"/>
    </row>
    <row r="89" spans="1:55" ht="20.100000000000001" customHeight="1" x14ac:dyDescent="0.2">
      <c r="A89" s="320" t="s">
        <v>238</v>
      </c>
      <c r="B89" s="321"/>
      <c r="C89" s="341" t="s">
        <v>595</v>
      </c>
      <c r="D89" s="342"/>
      <c r="E89" s="342"/>
      <c r="F89" s="342"/>
      <c r="G89" s="342"/>
      <c r="H89" s="342"/>
      <c r="I89" s="342"/>
      <c r="J89" s="342"/>
      <c r="K89" s="342"/>
      <c r="L89" s="342"/>
      <c r="M89" s="342"/>
      <c r="N89" s="342"/>
      <c r="O89" s="342"/>
      <c r="P89" s="342"/>
      <c r="Q89" s="342"/>
      <c r="R89" s="342"/>
      <c r="S89" s="342"/>
      <c r="T89" s="342"/>
      <c r="U89" s="342"/>
      <c r="V89" s="342"/>
      <c r="W89" s="342"/>
      <c r="X89" s="342"/>
      <c r="Y89" s="342"/>
      <c r="Z89" s="342"/>
      <c r="AA89" s="342"/>
      <c r="AB89" s="343"/>
      <c r="AC89" s="385" t="s">
        <v>593</v>
      </c>
      <c r="AD89" s="386"/>
      <c r="AE89" s="344">
        <v>0</v>
      </c>
      <c r="AF89" s="345"/>
      <c r="AG89" s="345"/>
      <c r="AH89" s="346"/>
      <c r="AI89" s="344">
        <v>0</v>
      </c>
      <c r="AJ89" s="345"/>
      <c r="AK89" s="345"/>
      <c r="AL89" s="346"/>
      <c r="AM89" s="344">
        <v>0</v>
      </c>
      <c r="AN89" s="345"/>
      <c r="AO89" s="345"/>
      <c r="AP89" s="346"/>
      <c r="AQ89" s="370" t="str">
        <f t="shared" si="2"/>
        <v>n.é.</v>
      </c>
      <c r="AR89" s="371"/>
    </row>
    <row r="90" spans="1:55" ht="20.100000000000001" customHeight="1" x14ac:dyDescent="0.2">
      <c r="A90" s="320" t="s">
        <v>239</v>
      </c>
      <c r="B90" s="321"/>
      <c r="C90" s="341" t="s">
        <v>596</v>
      </c>
      <c r="D90" s="342"/>
      <c r="E90" s="342"/>
      <c r="F90" s="342"/>
      <c r="G90" s="342"/>
      <c r="H90" s="342"/>
      <c r="I90" s="342"/>
      <c r="J90" s="342"/>
      <c r="K90" s="342"/>
      <c r="L90" s="342"/>
      <c r="M90" s="342"/>
      <c r="N90" s="342"/>
      <c r="O90" s="342"/>
      <c r="P90" s="342"/>
      <c r="Q90" s="342"/>
      <c r="R90" s="342"/>
      <c r="S90" s="342"/>
      <c r="T90" s="342"/>
      <c r="U90" s="342"/>
      <c r="V90" s="342"/>
      <c r="W90" s="342"/>
      <c r="X90" s="342"/>
      <c r="Y90" s="342"/>
      <c r="Z90" s="342"/>
      <c r="AA90" s="342"/>
      <c r="AB90" s="343"/>
      <c r="AC90" s="385" t="s">
        <v>594</v>
      </c>
      <c r="AD90" s="386"/>
      <c r="AE90" s="344">
        <v>0</v>
      </c>
      <c r="AF90" s="345"/>
      <c r="AG90" s="345"/>
      <c r="AH90" s="346"/>
      <c r="AI90" s="344">
        <v>0</v>
      </c>
      <c r="AJ90" s="345"/>
      <c r="AK90" s="345"/>
      <c r="AL90" s="346"/>
      <c r="AM90" s="344">
        <v>0</v>
      </c>
      <c r="AN90" s="345"/>
      <c r="AO90" s="345"/>
      <c r="AP90" s="346"/>
      <c r="AQ90" s="370" t="str">
        <f t="shared" si="2"/>
        <v>n.é.</v>
      </c>
      <c r="AR90" s="371"/>
    </row>
    <row r="91" spans="1:55" s="2" customFormat="1" ht="20.100000000000001" customHeight="1" x14ac:dyDescent="0.2">
      <c r="A91" s="347" t="s">
        <v>240</v>
      </c>
      <c r="B91" s="348"/>
      <c r="C91" s="349" t="s">
        <v>598</v>
      </c>
      <c r="D91" s="350"/>
      <c r="E91" s="350"/>
      <c r="F91" s="350"/>
      <c r="G91" s="350"/>
      <c r="H91" s="350"/>
      <c r="I91" s="350"/>
      <c r="J91" s="350"/>
      <c r="K91" s="350"/>
      <c r="L91" s="350"/>
      <c r="M91" s="350"/>
      <c r="N91" s="350"/>
      <c r="O91" s="350"/>
      <c r="P91" s="350"/>
      <c r="Q91" s="350"/>
      <c r="R91" s="350"/>
      <c r="S91" s="350"/>
      <c r="T91" s="350"/>
      <c r="U91" s="350"/>
      <c r="V91" s="350"/>
      <c r="W91" s="350"/>
      <c r="X91" s="350"/>
      <c r="Y91" s="350"/>
      <c r="Z91" s="350"/>
      <c r="AA91" s="350"/>
      <c r="AB91" s="351"/>
      <c r="AC91" s="394" t="s">
        <v>592</v>
      </c>
      <c r="AD91" s="395"/>
      <c r="AE91" s="736">
        <v>0</v>
      </c>
      <c r="AF91" s="737"/>
      <c r="AG91" s="737"/>
      <c r="AH91" s="738"/>
      <c r="AI91" s="736">
        <v>0</v>
      </c>
      <c r="AJ91" s="737"/>
      <c r="AK91" s="737"/>
      <c r="AL91" s="738"/>
      <c r="AM91" s="736">
        <v>0</v>
      </c>
      <c r="AN91" s="737"/>
      <c r="AO91" s="737"/>
      <c r="AP91" s="738"/>
      <c r="AQ91" s="372" t="str">
        <f t="shared" si="2"/>
        <v>n.é.</v>
      </c>
      <c r="AR91" s="373"/>
    </row>
    <row r="92" spans="1:55" s="2" customFormat="1" ht="20.100000000000001" customHeight="1" x14ac:dyDescent="0.2">
      <c r="A92" s="347" t="s">
        <v>468</v>
      </c>
      <c r="B92" s="348"/>
      <c r="C92" s="349" t="s">
        <v>597</v>
      </c>
      <c r="D92" s="350"/>
      <c r="E92" s="350"/>
      <c r="F92" s="350"/>
      <c r="G92" s="350"/>
      <c r="H92" s="350"/>
      <c r="I92" s="350"/>
      <c r="J92" s="350"/>
      <c r="K92" s="350"/>
      <c r="L92" s="350"/>
      <c r="M92" s="350"/>
      <c r="N92" s="350"/>
      <c r="O92" s="350"/>
      <c r="P92" s="350"/>
      <c r="Q92" s="350"/>
      <c r="R92" s="350"/>
      <c r="S92" s="350"/>
      <c r="T92" s="350"/>
      <c r="U92" s="350"/>
      <c r="V92" s="350"/>
      <c r="W92" s="350"/>
      <c r="X92" s="350"/>
      <c r="Y92" s="350"/>
      <c r="Z92" s="350"/>
      <c r="AA92" s="350"/>
      <c r="AB92" s="351"/>
      <c r="AC92" s="394" t="s">
        <v>368</v>
      </c>
      <c r="AD92" s="395"/>
      <c r="AE92" s="808">
        <f>SUM(AE86,AE83)</f>
        <v>83779637</v>
      </c>
      <c r="AF92" s="809"/>
      <c r="AG92" s="809"/>
      <c r="AH92" s="810"/>
      <c r="AI92" s="808">
        <f>SUM(AI86,AI83)</f>
        <v>90504712</v>
      </c>
      <c r="AJ92" s="809"/>
      <c r="AK92" s="809"/>
      <c r="AL92" s="810"/>
      <c r="AM92" s="808">
        <f>SUM(AM83,AM86)</f>
        <v>54423864</v>
      </c>
      <c r="AN92" s="809"/>
      <c r="AO92" s="809"/>
      <c r="AP92" s="810"/>
      <c r="AQ92" s="372">
        <f t="shared" si="2"/>
        <v>0.6013373535733697</v>
      </c>
      <c r="AR92" s="373"/>
    </row>
    <row r="93" spans="1:55" ht="20.100000000000001" customHeight="1" x14ac:dyDescent="0.2">
      <c r="A93" s="320" t="s">
        <v>469</v>
      </c>
      <c r="B93" s="321"/>
      <c r="C93" s="341" t="s">
        <v>741</v>
      </c>
      <c r="D93" s="342"/>
      <c r="E93" s="342"/>
      <c r="F93" s="342"/>
      <c r="G93" s="342"/>
      <c r="H93" s="342"/>
      <c r="I93" s="342"/>
      <c r="J93" s="342"/>
      <c r="K93" s="342"/>
      <c r="L93" s="342"/>
      <c r="M93" s="342"/>
      <c r="N93" s="342"/>
      <c r="O93" s="342"/>
      <c r="P93" s="342"/>
      <c r="Q93" s="342"/>
      <c r="R93" s="342"/>
      <c r="S93" s="342"/>
      <c r="T93" s="342"/>
      <c r="U93" s="342"/>
      <c r="V93" s="342"/>
      <c r="W93" s="342"/>
      <c r="X93" s="342"/>
      <c r="Y93" s="342"/>
      <c r="Z93" s="342"/>
      <c r="AA93" s="342"/>
      <c r="AB93" s="343"/>
      <c r="AC93" s="385" t="s">
        <v>370</v>
      </c>
      <c r="AD93" s="386"/>
      <c r="AE93" s="344">
        <v>0</v>
      </c>
      <c r="AF93" s="345"/>
      <c r="AG93" s="345"/>
      <c r="AH93" s="346"/>
      <c r="AI93" s="344">
        <v>0</v>
      </c>
      <c r="AJ93" s="345"/>
      <c r="AK93" s="345"/>
      <c r="AL93" s="346"/>
      <c r="AM93" s="344">
        <v>0</v>
      </c>
      <c r="AN93" s="345"/>
      <c r="AO93" s="345"/>
      <c r="AP93" s="346"/>
      <c r="AQ93" s="370" t="str">
        <f t="shared" si="2"/>
        <v>n.é.</v>
      </c>
      <c r="AR93" s="371"/>
    </row>
    <row r="94" spans="1:55" ht="20.100000000000001" customHeight="1" x14ac:dyDescent="0.2">
      <c r="A94" s="320" t="s">
        <v>470</v>
      </c>
      <c r="B94" s="321"/>
      <c r="C94" s="341" t="s">
        <v>371</v>
      </c>
      <c r="D94" s="342"/>
      <c r="E94" s="342"/>
      <c r="F94" s="342"/>
      <c r="G94" s="342"/>
      <c r="H94" s="342"/>
      <c r="I94" s="342"/>
      <c r="J94" s="342"/>
      <c r="K94" s="342"/>
      <c r="L94" s="342"/>
      <c r="M94" s="342"/>
      <c r="N94" s="342"/>
      <c r="O94" s="342"/>
      <c r="P94" s="342"/>
      <c r="Q94" s="342"/>
      <c r="R94" s="342"/>
      <c r="S94" s="342"/>
      <c r="T94" s="342"/>
      <c r="U94" s="342"/>
      <c r="V94" s="342"/>
      <c r="W94" s="342"/>
      <c r="X94" s="342"/>
      <c r="Y94" s="342"/>
      <c r="Z94" s="342"/>
      <c r="AA94" s="342"/>
      <c r="AB94" s="343"/>
      <c r="AC94" s="385" t="s">
        <v>372</v>
      </c>
      <c r="AD94" s="386"/>
      <c r="AE94" s="344">
        <v>0</v>
      </c>
      <c r="AF94" s="345"/>
      <c r="AG94" s="345"/>
      <c r="AH94" s="346"/>
      <c r="AI94" s="344">
        <v>0</v>
      </c>
      <c r="AJ94" s="345"/>
      <c r="AK94" s="345"/>
      <c r="AL94" s="346"/>
      <c r="AM94" s="344">
        <v>0</v>
      </c>
      <c r="AN94" s="345"/>
      <c r="AO94" s="345"/>
      <c r="AP94" s="346"/>
      <c r="AQ94" s="370" t="str">
        <f t="shared" si="2"/>
        <v>n.é.</v>
      </c>
      <c r="AR94" s="371"/>
    </row>
    <row r="95" spans="1:55" ht="20.100000000000001" customHeight="1" x14ac:dyDescent="0.2">
      <c r="A95" s="320" t="s">
        <v>471</v>
      </c>
      <c r="B95" s="321"/>
      <c r="C95" s="382" t="s">
        <v>373</v>
      </c>
      <c r="D95" s="383"/>
      <c r="E95" s="383"/>
      <c r="F95" s="383"/>
      <c r="G95" s="383"/>
      <c r="H95" s="383"/>
      <c r="I95" s="383"/>
      <c r="J95" s="383"/>
      <c r="K95" s="383"/>
      <c r="L95" s="383"/>
      <c r="M95" s="383"/>
      <c r="N95" s="383"/>
      <c r="O95" s="383"/>
      <c r="P95" s="383"/>
      <c r="Q95" s="383"/>
      <c r="R95" s="383"/>
      <c r="S95" s="383"/>
      <c r="T95" s="383"/>
      <c r="U95" s="383"/>
      <c r="V95" s="383"/>
      <c r="W95" s="383"/>
      <c r="X95" s="383"/>
      <c r="Y95" s="383"/>
      <c r="Z95" s="383"/>
      <c r="AA95" s="383"/>
      <c r="AB95" s="384"/>
      <c r="AC95" s="385" t="s">
        <v>374</v>
      </c>
      <c r="AD95" s="386"/>
      <c r="AE95" s="344">
        <v>0</v>
      </c>
      <c r="AF95" s="345"/>
      <c r="AG95" s="345"/>
      <c r="AH95" s="346"/>
      <c r="AI95" s="344">
        <v>0</v>
      </c>
      <c r="AJ95" s="345"/>
      <c r="AK95" s="345"/>
      <c r="AL95" s="346"/>
      <c r="AM95" s="344">
        <v>0</v>
      </c>
      <c r="AN95" s="345"/>
      <c r="AO95" s="345"/>
      <c r="AP95" s="346"/>
      <c r="AQ95" s="370" t="str">
        <f t="shared" si="2"/>
        <v>n.é.</v>
      </c>
      <c r="AR95" s="371"/>
    </row>
    <row r="96" spans="1:55" ht="20.100000000000001" customHeight="1" x14ac:dyDescent="0.2">
      <c r="A96" s="320" t="s">
        <v>472</v>
      </c>
      <c r="B96" s="321"/>
      <c r="C96" s="382" t="s">
        <v>601</v>
      </c>
      <c r="D96" s="383"/>
      <c r="E96" s="383"/>
      <c r="F96" s="383"/>
      <c r="G96" s="383"/>
      <c r="H96" s="383"/>
      <c r="I96" s="383"/>
      <c r="J96" s="383"/>
      <c r="K96" s="383"/>
      <c r="L96" s="383"/>
      <c r="M96" s="383"/>
      <c r="N96" s="383"/>
      <c r="O96" s="383"/>
      <c r="P96" s="383"/>
      <c r="Q96" s="383"/>
      <c r="R96" s="383"/>
      <c r="S96" s="383"/>
      <c r="T96" s="383"/>
      <c r="U96" s="383"/>
      <c r="V96" s="383"/>
      <c r="W96" s="383"/>
      <c r="X96" s="383"/>
      <c r="Y96" s="383"/>
      <c r="Z96" s="383"/>
      <c r="AA96" s="383"/>
      <c r="AB96" s="384"/>
      <c r="AC96" s="385" t="s">
        <v>375</v>
      </c>
      <c r="AD96" s="386"/>
      <c r="AE96" s="344">
        <v>0</v>
      </c>
      <c r="AF96" s="345"/>
      <c r="AG96" s="345"/>
      <c r="AH96" s="346"/>
      <c r="AI96" s="344">
        <v>0</v>
      </c>
      <c r="AJ96" s="345"/>
      <c r="AK96" s="345"/>
      <c r="AL96" s="346"/>
      <c r="AM96" s="344">
        <v>0</v>
      </c>
      <c r="AN96" s="345"/>
      <c r="AO96" s="345"/>
      <c r="AP96" s="346"/>
      <c r="AQ96" s="370" t="str">
        <f t="shared" si="2"/>
        <v>n.é.</v>
      </c>
      <c r="AR96" s="371"/>
    </row>
    <row r="97" spans="1:55" ht="20.100000000000001" customHeight="1" x14ac:dyDescent="0.2">
      <c r="A97" s="320" t="s">
        <v>473</v>
      </c>
      <c r="B97" s="321"/>
      <c r="C97" s="382" t="s">
        <v>600</v>
      </c>
      <c r="D97" s="383"/>
      <c r="E97" s="383"/>
      <c r="F97" s="383"/>
      <c r="G97" s="383"/>
      <c r="H97" s="383"/>
      <c r="I97" s="383"/>
      <c r="J97" s="383"/>
      <c r="K97" s="383"/>
      <c r="L97" s="383"/>
      <c r="M97" s="383"/>
      <c r="N97" s="383"/>
      <c r="O97" s="383"/>
      <c r="P97" s="383"/>
      <c r="Q97" s="383"/>
      <c r="R97" s="383"/>
      <c r="S97" s="383"/>
      <c r="T97" s="383"/>
      <c r="U97" s="383"/>
      <c r="V97" s="383"/>
      <c r="W97" s="383"/>
      <c r="X97" s="383"/>
      <c r="Y97" s="383"/>
      <c r="Z97" s="383"/>
      <c r="AA97" s="383"/>
      <c r="AB97" s="384"/>
      <c r="AC97" s="385" t="s">
        <v>602</v>
      </c>
      <c r="AD97" s="386"/>
      <c r="AE97" s="344">
        <v>0</v>
      </c>
      <c r="AF97" s="345"/>
      <c r="AG97" s="345"/>
      <c r="AH97" s="346"/>
      <c r="AI97" s="344">
        <v>0</v>
      </c>
      <c r="AJ97" s="345"/>
      <c r="AK97" s="345"/>
      <c r="AL97" s="346"/>
      <c r="AM97" s="344">
        <v>0</v>
      </c>
      <c r="AN97" s="345"/>
      <c r="AO97" s="345"/>
      <c r="AP97" s="346"/>
      <c r="AQ97" s="370" t="str">
        <f t="shared" si="2"/>
        <v>n.é.</v>
      </c>
      <c r="AR97" s="371"/>
    </row>
    <row r="98" spans="1:55" s="2" customFormat="1" ht="20.100000000000001" customHeight="1" x14ac:dyDescent="0.2">
      <c r="A98" s="347" t="s">
        <v>474</v>
      </c>
      <c r="B98" s="348"/>
      <c r="C98" s="396" t="s">
        <v>599</v>
      </c>
      <c r="D98" s="397"/>
      <c r="E98" s="397"/>
      <c r="F98" s="397"/>
      <c r="G98" s="397"/>
      <c r="H98" s="397"/>
      <c r="I98" s="397"/>
      <c r="J98" s="397"/>
      <c r="K98" s="397"/>
      <c r="L98" s="397"/>
      <c r="M98" s="397"/>
      <c r="N98" s="397"/>
      <c r="O98" s="397"/>
      <c r="P98" s="397"/>
      <c r="Q98" s="397"/>
      <c r="R98" s="397"/>
      <c r="S98" s="397"/>
      <c r="T98" s="397"/>
      <c r="U98" s="397"/>
      <c r="V98" s="397"/>
      <c r="W98" s="397"/>
      <c r="X98" s="397"/>
      <c r="Y98" s="397"/>
      <c r="Z98" s="397"/>
      <c r="AA98" s="397"/>
      <c r="AB98" s="398"/>
      <c r="AC98" s="394" t="s">
        <v>376</v>
      </c>
      <c r="AD98" s="395"/>
      <c r="AE98" s="364">
        <v>0</v>
      </c>
      <c r="AF98" s="365"/>
      <c r="AG98" s="365"/>
      <c r="AH98" s="366"/>
      <c r="AI98" s="364">
        <v>0</v>
      </c>
      <c r="AJ98" s="365"/>
      <c r="AK98" s="365"/>
      <c r="AL98" s="366"/>
      <c r="AM98" s="364">
        <v>0</v>
      </c>
      <c r="AN98" s="365"/>
      <c r="AO98" s="365"/>
      <c r="AP98" s="366"/>
      <c r="AQ98" s="372" t="str">
        <f t="shared" si="2"/>
        <v>n.é.</v>
      </c>
      <c r="AR98" s="373"/>
    </row>
    <row r="99" spans="1:55" s="2" customFormat="1" ht="20.100000000000001" customHeight="1" x14ac:dyDescent="0.2">
      <c r="A99" s="320" t="s">
        <v>475</v>
      </c>
      <c r="B99" s="321"/>
      <c r="C99" s="341" t="s">
        <v>377</v>
      </c>
      <c r="D99" s="342"/>
      <c r="E99" s="342"/>
      <c r="F99" s="342"/>
      <c r="G99" s="342"/>
      <c r="H99" s="342"/>
      <c r="I99" s="342"/>
      <c r="J99" s="342"/>
      <c r="K99" s="342"/>
      <c r="L99" s="342"/>
      <c r="M99" s="342"/>
      <c r="N99" s="342"/>
      <c r="O99" s="342"/>
      <c r="P99" s="342"/>
      <c r="Q99" s="342"/>
      <c r="R99" s="342"/>
      <c r="S99" s="342"/>
      <c r="T99" s="342"/>
      <c r="U99" s="342"/>
      <c r="V99" s="342"/>
      <c r="W99" s="342"/>
      <c r="X99" s="342"/>
      <c r="Y99" s="342"/>
      <c r="Z99" s="342"/>
      <c r="AA99" s="342"/>
      <c r="AB99" s="343"/>
      <c r="AC99" s="385" t="s">
        <v>378</v>
      </c>
      <c r="AD99" s="386"/>
      <c r="AE99" s="344">
        <v>0</v>
      </c>
      <c r="AF99" s="345"/>
      <c r="AG99" s="345"/>
      <c r="AH99" s="346"/>
      <c r="AI99" s="344">
        <v>0</v>
      </c>
      <c r="AJ99" s="345"/>
      <c r="AK99" s="345"/>
      <c r="AL99" s="346"/>
      <c r="AM99" s="344">
        <v>0</v>
      </c>
      <c r="AN99" s="345"/>
      <c r="AO99" s="345"/>
      <c r="AP99" s="346"/>
      <c r="AQ99" s="370" t="str">
        <f t="shared" si="2"/>
        <v>n.é.</v>
      </c>
      <c r="AR99" s="371"/>
    </row>
    <row r="100" spans="1:55" ht="20.100000000000001" customHeight="1" x14ac:dyDescent="0.2">
      <c r="A100" s="320" t="s">
        <v>476</v>
      </c>
      <c r="B100" s="321"/>
      <c r="C100" s="341" t="s">
        <v>606</v>
      </c>
      <c r="D100" s="342"/>
      <c r="E100" s="342"/>
      <c r="F100" s="342"/>
      <c r="G100" s="342"/>
      <c r="H100" s="342"/>
      <c r="I100" s="342"/>
      <c r="J100" s="342"/>
      <c r="K100" s="342"/>
      <c r="L100" s="342"/>
      <c r="M100" s="342"/>
      <c r="N100" s="342"/>
      <c r="O100" s="342"/>
      <c r="P100" s="342"/>
      <c r="Q100" s="342"/>
      <c r="R100" s="342"/>
      <c r="S100" s="342"/>
      <c r="T100" s="342"/>
      <c r="U100" s="342"/>
      <c r="V100" s="342"/>
      <c r="W100" s="342"/>
      <c r="X100" s="342"/>
      <c r="Y100" s="342"/>
      <c r="Z100" s="342"/>
      <c r="AA100" s="342"/>
      <c r="AB100" s="343"/>
      <c r="AC100" s="385" t="s">
        <v>604</v>
      </c>
      <c r="AD100" s="386"/>
      <c r="AE100" s="344">
        <v>0</v>
      </c>
      <c r="AF100" s="345"/>
      <c r="AG100" s="345"/>
      <c r="AH100" s="346"/>
      <c r="AI100" s="344">
        <v>0</v>
      </c>
      <c r="AJ100" s="345"/>
      <c r="AK100" s="345"/>
      <c r="AL100" s="346"/>
      <c r="AM100" s="344">
        <v>0</v>
      </c>
      <c r="AN100" s="345"/>
      <c r="AO100" s="345"/>
      <c r="AP100" s="346"/>
      <c r="AQ100" s="370" t="str">
        <f t="shared" si="2"/>
        <v>n.é.</v>
      </c>
      <c r="AR100" s="371"/>
    </row>
    <row r="101" spans="1:55" s="2" customFormat="1" ht="20.100000000000001" customHeight="1" x14ac:dyDescent="0.2">
      <c r="A101" s="819" t="s">
        <v>477</v>
      </c>
      <c r="B101" s="820"/>
      <c r="C101" s="838" t="s">
        <v>605</v>
      </c>
      <c r="D101" s="839"/>
      <c r="E101" s="839"/>
      <c r="F101" s="839"/>
      <c r="G101" s="839"/>
      <c r="H101" s="839"/>
      <c r="I101" s="839"/>
      <c r="J101" s="839"/>
      <c r="K101" s="839"/>
      <c r="L101" s="839"/>
      <c r="M101" s="839"/>
      <c r="N101" s="839"/>
      <c r="O101" s="839"/>
      <c r="P101" s="839"/>
      <c r="Q101" s="839"/>
      <c r="R101" s="839"/>
      <c r="S101" s="839"/>
      <c r="T101" s="839"/>
      <c r="U101" s="839"/>
      <c r="V101" s="839"/>
      <c r="W101" s="839"/>
      <c r="X101" s="839"/>
      <c r="Y101" s="839"/>
      <c r="Z101" s="839"/>
      <c r="AA101" s="839"/>
      <c r="AB101" s="840"/>
      <c r="AC101" s="841" t="s">
        <v>379</v>
      </c>
      <c r="AD101" s="842"/>
      <c r="AE101" s="816">
        <f>SUM(AE92)</f>
        <v>83779637</v>
      </c>
      <c r="AF101" s="817"/>
      <c r="AG101" s="817"/>
      <c r="AH101" s="818"/>
      <c r="AI101" s="816">
        <f>SUM(AI83,AI86)</f>
        <v>90504712</v>
      </c>
      <c r="AJ101" s="817"/>
      <c r="AK101" s="817"/>
      <c r="AL101" s="818"/>
      <c r="AM101" s="816">
        <f>SUM(AM92)</f>
        <v>54423864</v>
      </c>
      <c r="AN101" s="817"/>
      <c r="AO101" s="817"/>
      <c r="AP101" s="818"/>
      <c r="AQ101" s="814">
        <f t="shared" si="2"/>
        <v>0.6013373535733697</v>
      </c>
      <c r="AR101" s="815"/>
    </row>
    <row r="102" spans="1:55" s="2" customFormat="1" ht="20.100000000000001" customHeight="1" x14ac:dyDescent="0.2">
      <c r="A102" s="833" t="s">
        <v>478</v>
      </c>
      <c r="B102" s="834"/>
      <c r="C102" s="56" t="s">
        <v>603</v>
      </c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8"/>
      <c r="AC102" s="15"/>
      <c r="AD102" s="16"/>
      <c r="AE102" s="835">
        <f>SUM(AE71,AE101)</f>
        <v>103700000</v>
      </c>
      <c r="AF102" s="836"/>
      <c r="AG102" s="836"/>
      <c r="AH102" s="837"/>
      <c r="AI102" s="835">
        <f>SUM(AI71,AI101)</f>
        <v>117645380</v>
      </c>
      <c r="AJ102" s="836"/>
      <c r="AK102" s="836"/>
      <c r="AL102" s="837"/>
      <c r="AM102" s="835">
        <f>SUM(AM71,AM92)</f>
        <v>71944153</v>
      </c>
      <c r="AN102" s="836"/>
      <c r="AO102" s="836"/>
      <c r="AP102" s="837"/>
      <c r="AQ102" s="843">
        <f t="shared" si="2"/>
        <v>0.61153402709056659</v>
      </c>
      <c r="AR102" s="844"/>
    </row>
    <row r="103" spans="1:55" ht="20.100000000000001" customHeight="1" x14ac:dyDescent="0.2">
      <c r="A103" s="320" t="s">
        <v>479</v>
      </c>
      <c r="B103" s="321"/>
      <c r="C103" s="457" t="s">
        <v>20</v>
      </c>
      <c r="D103" s="458"/>
      <c r="E103" s="458"/>
      <c r="F103" s="458"/>
      <c r="G103" s="458"/>
      <c r="H103" s="458"/>
      <c r="I103" s="458"/>
      <c r="J103" s="458"/>
      <c r="K103" s="458"/>
      <c r="L103" s="458"/>
      <c r="M103" s="458"/>
      <c r="N103" s="458"/>
      <c r="O103" s="458"/>
      <c r="P103" s="458"/>
      <c r="Q103" s="458"/>
      <c r="R103" s="458"/>
      <c r="S103" s="458"/>
      <c r="T103" s="458"/>
      <c r="U103" s="458"/>
      <c r="V103" s="458"/>
      <c r="W103" s="458"/>
      <c r="X103" s="458"/>
      <c r="Y103" s="458"/>
      <c r="Z103" s="458"/>
      <c r="AA103" s="458"/>
      <c r="AB103" s="459"/>
      <c r="AC103" s="758" t="s">
        <v>51</v>
      </c>
      <c r="AD103" s="759"/>
      <c r="AE103" s="736">
        <v>56734525</v>
      </c>
      <c r="AF103" s="737"/>
      <c r="AG103" s="737"/>
      <c r="AH103" s="738"/>
      <c r="AI103" s="736">
        <v>57350600</v>
      </c>
      <c r="AJ103" s="737"/>
      <c r="AK103" s="737"/>
      <c r="AL103" s="738"/>
      <c r="AM103" s="736">
        <v>33593645</v>
      </c>
      <c r="AN103" s="737"/>
      <c r="AO103" s="737"/>
      <c r="AP103" s="738"/>
      <c r="AQ103" s="455">
        <f t="shared" si="2"/>
        <v>0.58575925971131948</v>
      </c>
      <c r="AR103" s="456"/>
      <c r="BC103" s="63"/>
    </row>
    <row r="104" spans="1:55" ht="20.100000000000001" customHeight="1" x14ac:dyDescent="0.2">
      <c r="A104" s="320" t="s">
        <v>480</v>
      </c>
      <c r="B104" s="321"/>
      <c r="C104" s="457" t="s">
        <v>47</v>
      </c>
      <c r="D104" s="458"/>
      <c r="E104" s="458"/>
      <c r="F104" s="458"/>
      <c r="G104" s="458"/>
      <c r="H104" s="458"/>
      <c r="I104" s="458"/>
      <c r="J104" s="458"/>
      <c r="K104" s="458"/>
      <c r="L104" s="458"/>
      <c r="M104" s="458"/>
      <c r="N104" s="458"/>
      <c r="O104" s="458"/>
      <c r="P104" s="458"/>
      <c r="Q104" s="458"/>
      <c r="R104" s="458"/>
      <c r="S104" s="458"/>
      <c r="T104" s="458"/>
      <c r="U104" s="458"/>
      <c r="V104" s="458"/>
      <c r="W104" s="458"/>
      <c r="X104" s="458"/>
      <c r="Y104" s="458"/>
      <c r="Z104" s="458"/>
      <c r="AA104" s="458"/>
      <c r="AB104" s="459"/>
      <c r="AC104" s="473" t="s">
        <v>50</v>
      </c>
      <c r="AD104" s="474"/>
      <c r="AE104" s="736"/>
      <c r="AF104" s="737"/>
      <c r="AG104" s="737"/>
      <c r="AH104" s="738"/>
      <c r="AI104" s="736">
        <v>0</v>
      </c>
      <c r="AJ104" s="737"/>
      <c r="AK104" s="737"/>
      <c r="AL104" s="738"/>
      <c r="AM104" s="763">
        <v>0</v>
      </c>
      <c r="AN104" s="764"/>
      <c r="AO104" s="764"/>
      <c r="AP104" s="765"/>
      <c r="AQ104" s="455" t="str">
        <f t="shared" ref="AQ104:AQ139" si="3">IF(AI104&gt;0,AM104/AI104,"n.é.")</f>
        <v>n.é.</v>
      </c>
      <c r="AR104" s="456"/>
      <c r="BC104" s="63"/>
    </row>
    <row r="105" spans="1:55" ht="20.100000000000001" customHeight="1" x14ac:dyDescent="0.2">
      <c r="A105" s="320" t="s">
        <v>481</v>
      </c>
      <c r="B105" s="321"/>
      <c r="C105" s="457" t="s">
        <v>46</v>
      </c>
      <c r="D105" s="458"/>
      <c r="E105" s="458"/>
      <c r="F105" s="458"/>
      <c r="G105" s="458"/>
      <c r="H105" s="458"/>
      <c r="I105" s="458"/>
      <c r="J105" s="458"/>
      <c r="K105" s="458"/>
      <c r="L105" s="458"/>
      <c r="M105" s="458"/>
      <c r="N105" s="458"/>
      <c r="O105" s="458"/>
      <c r="P105" s="458"/>
      <c r="Q105" s="458"/>
      <c r="R105" s="458"/>
      <c r="S105" s="458"/>
      <c r="T105" s="458"/>
      <c r="U105" s="458"/>
      <c r="V105" s="458"/>
      <c r="W105" s="458"/>
      <c r="X105" s="458"/>
      <c r="Y105" s="458"/>
      <c r="Z105" s="458"/>
      <c r="AA105" s="458"/>
      <c r="AB105" s="459"/>
      <c r="AC105" s="460" t="s">
        <v>49</v>
      </c>
      <c r="AD105" s="461"/>
      <c r="AE105" s="763">
        <f>SUM('05'!AE105:AP105)</f>
        <v>0</v>
      </c>
      <c r="AF105" s="764"/>
      <c r="AG105" s="764"/>
      <c r="AH105" s="765"/>
      <c r="AI105" s="736">
        <v>0</v>
      </c>
      <c r="AJ105" s="737"/>
      <c r="AK105" s="737"/>
      <c r="AL105" s="738"/>
      <c r="AM105" s="763">
        <v>0</v>
      </c>
      <c r="AN105" s="764"/>
      <c r="AO105" s="764"/>
      <c r="AP105" s="765"/>
      <c r="AQ105" s="455" t="str">
        <f t="shared" si="3"/>
        <v>n.é.</v>
      </c>
      <c r="AR105" s="456"/>
    </row>
    <row r="106" spans="1:55" ht="20.100000000000001" customHeight="1" x14ac:dyDescent="0.2">
      <c r="A106" s="320" t="s">
        <v>482</v>
      </c>
      <c r="B106" s="321"/>
      <c r="C106" s="322" t="s">
        <v>19</v>
      </c>
      <c r="D106" s="323"/>
      <c r="E106" s="323"/>
      <c r="F106" s="323"/>
      <c r="G106" s="323"/>
      <c r="H106" s="323"/>
      <c r="I106" s="323"/>
      <c r="J106" s="323"/>
      <c r="K106" s="323"/>
      <c r="L106" s="323"/>
      <c r="M106" s="323"/>
      <c r="N106" s="323"/>
      <c r="O106" s="323"/>
      <c r="P106" s="323"/>
      <c r="Q106" s="323"/>
      <c r="R106" s="323"/>
      <c r="S106" s="323"/>
      <c r="T106" s="323"/>
      <c r="U106" s="323"/>
      <c r="V106" s="323"/>
      <c r="W106" s="323"/>
      <c r="X106" s="323"/>
      <c r="Y106" s="323"/>
      <c r="Z106" s="323"/>
      <c r="AA106" s="323"/>
      <c r="AB106" s="324"/>
      <c r="AC106" s="473" t="s">
        <v>48</v>
      </c>
      <c r="AD106" s="474"/>
      <c r="AE106" s="736"/>
      <c r="AF106" s="737"/>
      <c r="AG106" s="737"/>
      <c r="AH106" s="738"/>
      <c r="AI106" s="736">
        <v>0</v>
      </c>
      <c r="AJ106" s="737"/>
      <c r="AK106" s="737"/>
      <c r="AL106" s="738"/>
      <c r="AM106" s="736">
        <v>0</v>
      </c>
      <c r="AN106" s="737"/>
      <c r="AO106" s="737"/>
      <c r="AP106" s="738"/>
      <c r="AQ106" s="455" t="str">
        <f t="shared" si="3"/>
        <v>n.é.</v>
      </c>
      <c r="AR106" s="456"/>
    </row>
    <row r="107" spans="1:55" ht="20.100000000000001" customHeight="1" x14ac:dyDescent="0.2">
      <c r="A107" s="320" t="s">
        <v>483</v>
      </c>
      <c r="B107" s="321"/>
      <c r="C107" s="322" t="s">
        <v>16</v>
      </c>
      <c r="D107" s="323"/>
      <c r="E107" s="323"/>
      <c r="F107" s="323"/>
      <c r="G107" s="323"/>
      <c r="H107" s="323"/>
      <c r="I107" s="323"/>
      <c r="J107" s="323"/>
      <c r="K107" s="323"/>
      <c r="L107" s="323"/>
      <c r="M107" s="323"/>
      <c r="N107" s="323"/>
      <c r="O107" s="323"/>
      <c r="P107" s="323"/>
      <c r="Q107" s="323"/>
      <c r="R107" s="323"/>
      <c r="S107" s="323"/>
      <c r="T107" s="323"/>
      <c r="U107" s="323"/>
      <c r="V107" s="323"/>
      <c r="W107" s="323"/>
      <c r="X107" s="323"/>
      <c r="Y107" s="323"/>
      <c r="Z107" s="323"/>
      <c r="AA107" s="323"/>
      <c r="AB107" s="324"/>
      <c r="AC107" s="460" t="s">
        <v>45</v>
      </c>
      <c r="AD107" s="461"/>
      <c r="AE107" s="763">
        <f>SUM('05'!AE107:AP107)</f>
        <v>0</v>
      </c>
      <c r="AF107" s="764"/>
      <c r="AG107" s="764"/>
      <c r="AH107" s="765"/>
      <c r="AI107" s="736">
        <v>0</v>
      </c>
      <c r="AJ107" s="737"/>
      <c r="AK107" s="737"/>
      <c r="AL107" s="738"/>
      <c r="AM107" s="763">
        <v>0</v>
      </c>
      <c r="AN107" s="764"/>
      <c r="AO107" s="764"/>
      <c r="AP107" s="765"/>
      <c r="AQ107" s="455" t="str">
        <f t="shared" si="3"/>
        <v>n.é.</v>
      </c>
      <c r="AR107" s="456"/>
    </row>
    <row r="108" spans="1:55" ht="20.100000000000001" customHeight="1" x14ac:dyDescent="0.2">
      <c r="A108" s="320" t="s">
        <v>484</v>
      </c>
      <c r="B108" s="321"/>
      <c r="C108" s="322" t="s">
        <v>17</v>
      </c>
      <c r="D108" s="323"/>
      <c r="E108" s="323"/>
      <c r="F108" s="323"/>
      <c r="G108" s="323"/>
      <c r="H108" s="323"/>
      <c r="I108" s="323"/>
      <c r="J108" s="323"/>
      <c r="K108" s="323"/>
      <c r="L108" s="323"/>
      <c r="M108" s="323"/>
      <c r="N108" s="323"/>
      <c r="O108" s="323"/>
      <c r="P108" s="323"/>
      <c r="Q108" s="323"/>
      <c r="R108" s="323"/>
      <c r="S108" s="323"/>
      <c r="T108" s="323"/>
      <c r="U108" s="323"/>
      <c r="V108" s="323"/>
      <c r="W108" s="323"/>
      <c r="X108" s="323"/>
      <c r="Y108" s="323"/>
      <c r="Z108" s="323"/>
      <c r="AA108" s="323"/>
      <c r="AB108" s="324"/>
      <c r="AC108" s="473" t="s">
        <v>44</v>
      </c>
      <c r="AD108" s="474"/>
      <c r="AE108" s="736">
        <f>SUM('05'!AE108:AP108)</f>
        <v>0</v>
      </c>
      <c r="AF108" s="737"/>
      <c r="AG108" s="737"/>
      <c r="AH108" s="738"/>
      <c r="AI108" s="736">
        <v>0</v>
      </c>
      <c r="AJ108" s="737"/>
      <c r="AK108" s="737"/>
      <c r="AL108" s="738"/>
      <c r="AM108" s="763">
        <v>0</v>
      </c>
      <c r="AN108" s="764"/>
      <c r="AO108" s="764"/>
      <c r="AP108" s="765"/>
      <c r="AQ108" s="455" t="str">
        <f t="shared" si="3"/>
        <v>n.é.</v>
      </c>
      <c r="AR108" s="456"/>
      <c r="BC108" s="63"/>
    </row>
    <row r="109" spans="1:55" ht="20.100000000000001" customHeight="1" x14ac:dyDescent="0.2">
      <c r="A109" s="320" t="s">
        <v>485</v>
      </c>
      <c r="B109" s="321"/>
      <c r="C109" s="322" t="s">
        <v>21</v>
      </c>
      <c r="D109" s="323"/>
      <c r="E109" s="323"/>
      <c r="F109" s="323"/>
      <c r="G109" s="323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3"/>
      <c r="AB109" s="324"/>
      <c r="AC109" s="473" t="s">
        <v>43</v>
      </c>
      <c r="AD109" s="474"/>
      <c r="AE109" s="736">
        <v>2032800</v>
      </c>
      <c r="AF109" s="737"/>
      <c r="AG109" s="737"/>
      <c r="AH109" s="738"/>
      <c r="AI109" s="736">
        <v>3391133</v>
      </c>
      <c r="AJ109" s="737"/>
      <c r="AK109" s="737"/>
      <c r="AL109" s="738"/>
      <c r="AM109" s="736">
        <v>2392883</v>
      </c>
      <c r="AN109" s="737"/>
      <c r="AO109" s="737"/>
      <c r="AP109" s="738"/>
      <c r="AQ109" s="455">
        <f t="shared" si="3"/>
        <v>0.7056293575038195</v>
      </c>
      <c r="AR109" s="456"/>
      <c r="BC109" s="63"/>
    </row>
    <row r="110" spans="1:55" ht="20.100000000000001" customHeight="1" x14ac:dyDescent="0.2">
      <c r="A110" s="320" t="s">
        <v>486</v>
      </c>
      <c r="B110" s="321"/>
      <c r="C110" s="322" t="s">
        <v>41</v>
      </c>
      <c r="D110" s="323"/>
      <c r="E110" s="323"/>
      <c r="F110" s="323"/>
      <c r="G110" s="323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4"/>
      <c r="AC110" s="460" t="s">
        <v>42</v>
      </c>
      <c r="AD110" s="461"/>
      <c r="AE110" s="763">
        <f>SUM('05'!AE110:AP110)</f>
        <v>0</v>
      </c>
      <c r="AF110" s="764"/>
      <c r="AG110" s="764"/>
      <c r="AH110" s="765"/>
      <c r="AI110" s="736">
        <v>0</v>
      </c>
      <c r="AJ110" s="737"/>
      <c r="AK110" s="737"/>
      <c r="AL110" s="738"/>
      <c r="AM110" s="763">
        <v>0</v>
      </c>
      <c r="AN110" s="764"/>
      <c r="AO110" s="764"/>
      <c r="AP110" s="765"/>
      <c r="AQ110" s="455" t="str">
        <f t="shared" si="3"/>
        <v>n.é.</v>
      </c>
      <c r="AR110" s="456"/>
    </row>
    <row r="111" spans="1:55" ht="20.100000000000001" customHeight="1" x14ac:dyDescent="0.2">
      <c r="A111" s="320" t="s">
        <v>487</v>
      </c>
      <c r="B111" s="321"/>
      <c r="C111" s="341" t="s">
        <v>18</v>
      </c>
      <c r="D111" s="342"/>
      <c r="E111" s="342"/>
      <c r="F111" s="342"/>
      <c r="G111" s="342"/>
      <c r="H111" s="342"/>
      <c r="I111" s="342"/>
      <c r="J111" s="342"/>
      <c r="K111" s="342"/>
      <c r="L111" s="342"/>
      <c r="M111" s="342"/>
      <c r="N111" s="342"/>
      <c r="O111" s="342"/>
      <c r="P111" s="342"/>
      <c r="Q111" s="342"/>
      <c r="R111" s="342"/>
      <c r="S111" s="342"/>
      <c r="T111" s="342"/>
      <c r="U111" s="342"/>
      <c r="V111" s="342"/>
      <c r="W111" s="342"/>
      <c r="X111" s="342"/>
      <c r="Y111" s="342"/>
      <c r="Z111" s="342"/>
      <c r="AA111" s="342"/>
      <c r="AB111" s="343"/>
      <c r="AC111" s="473" t="s">
        <v>40</v>
      </c>
      <c r="AD111" s="474"/>
      <c r="AE111" s="736">
        <v>392570</v>
      </c>
      <c r="AF111" s="737"/>
      <c r="AG111" s="737"/>
      <c r="AH111" s="738"/>
      <c r="AI111" s="736">
        <v>372570</v>
      </c>
      <c r="AJ111" s="737"/>
      <c r="AK111" s="737"/>
      <c r="AL111" s="738"/>
      <c r="AM111" s="736">
        <v>206320</v>
      </c>
      <c r="AN111" s="737"/>
      <c r="AO111" s="737"/>
      <c r="AP111" s="738"/>
      <c r="AQ111" s="455">
        <f t="shared" si="3"/>
        <v>0.55377512950586472</v>
      </c>
      <c r="AR111" s="456"/>
    </row>
    <row r="112" spans="1:55" ht="20.100000000000001" customHeight="1" x14ac:dyDescent="0.2">
      <c r="A112" s="320" t="s">
        <v>488</v>
      </c>
      <c r="B112" s="321"/>
      <c r="C112" s="341" t="s">
        <v>37</v>
      </c>
      <c r="D112" s="342"/>
      <c r="E112" s="342"/>
      <c r="F112" s="342"/>
      <c r="G112" s="342"/>
      <c r="H112" s="342"/>
      <c r="I112" s="342"/>
      <c r="J112" s="342"/>
      <c r="K112" s="342"/>
      <c r="L112" s="342"/>
      <c r="M112" s="342"/>
      <c r="N112" s="342"/>
      <c r="O112" s="342"/>
      <c r="P112" s="342"/>
      <c r="Q112" s="342"/>
      <c r="R112" s="342"/>
      <c r="S112" s="342"/>
      <c r="T112" s="342"/>
      <c r="U112" s="342"/>
      <c r="V112" s="342"/>
      <c r="W112" s="342"/>
      <c r="X112" s="342"/>
      <c r="Y112" s="342"/>
      <c r="Z112" s="342"/>
      <c r="AA112" s="342"/>
      <c r="AB112" s="343"/>
      <c r="AC112" s="460" t="s">
        <v>39</v>
      </c>
      <c r="AD112" s="461"/>
      <c r="AE112" s="763">
        <f>SUM('05'!AE112:AP112)</f>
        <v>0</v>
      </c>
      <c r="AF112" s="764"/>
      <c r="AG112" s="764"/>
      <c r="AH112" s="765"/>
      <c r="AI112" s="736">
        <v>0</v>
      </c>
      <c r="AJ112" s="737"/>
      <c r="AK112" s="737"/>
      <c r="AL112" s="738"/>
      <c r="AM112" s="763">
        <v>0</v>
      </c>
      <c r="AN112" s="764"/>
      <c r="AO112" s="764"/>
      <c r="AP112" s="765"/>
      <c r="AQ112" s="455" t="str">
        <f t="shared" si="3"/>
        <v>n.é.</v>
      </c>
      <c r="AR112" s="456"/>
    </row>
    <row r="113" spans="1:55" ht="20.100000000000001" customHeight="1" x14ac:dyDescent="0.2">
      <c r="A113" s="320" t="s">
        <v>489</v>
      </c>
      <c r="B113" s="321"/>
      <c r="C113" s="341" t="s">
        <v>36</v>
      </c>
      <c r="D113" s="342"/>
      <c r="E113" s="342"/>
      <c r="F113" s="342"/>
      <c r="G113" s="342"/>
      <c r="H113" s="342"/>
      <c r="I113" s="342"/>
      <c r="J113" s="342"/>
      <c r="K113" s="342"/>
      <c r="L113" s="342"/>
      <c r="M113" s="342"/>
      <c r="N113" s="342"/>
      <c r="O113" s="342"/>
      <c r="P113" s="342"/>
      <c r="Q113" s="342"/>
      <c r="R113" s="342"/>
      <c r="S113" s="342"/>
      <c r="T113" s="342"/>
      <c r="U113" s="342"/>
      <c r="V113" s="342"/>
      <c r="W113" s="342"/>
      <c r="X113" s="342"/>
      <c r="Y113" s="342"/>
      <c r="Z113" s="342"/>
      <c r="AA113" s="342"/>
      <c r="AB113" s="343"/>
      <c r="AC113" s="460" t="s">
        <v>38</v>
      </c>
      <c r="AD113" s="461"/>
      <c r="AE113" s="763">
        <f>SUM('05'!AE113:AP113)</f>
        <v>0</v>
      </c>
      <c r="AF113" s="764"/>
      <c r="AG113" s="764"/>
      <c r="AH113" s="765"/>
      <c r="AI113" s="736">
        <v>0</v>
      </c>
      <c r="AJ113" s="737"/>
      <c r="AK113" s="737"/>
      <c r="AL113" s="738"/>
      <c r="AM113" s="763">
        <v>0</v>
      </c>
      <c r="AN113" s="764"/>
      <c r="AO113" s="764"/>
      <c r="AP113" s="765"/>
      <c r="AQ113" s="455" t="str">
        <f t="shared" si="3"/>
        <v>n.é.</v>
      </c>
      <c r="AR113" s="456"/>
    </row>
    <row r="114" spans="1:55" ht="20.100000000000001" customHeight="1" x14ac:dyDescent="0.2">
      <c r="A114" s="320" t="s">
        <v>490</v>
      </c>
      <c r="B114" s="321"/>
      <c r="C114" s="341" t="s">
        <v>35</v>
      </c>
      <c r="D114" s="342"/>
      <c r="E114" s="342"/>
      <c r="F114" s="342"/>
      <c r="G114" s="342"/>
      <c r="H114" s="342"/>
      <c r="I114" s="342"/>
      <c r="J114" s="342"/>
      <c r="K114" s="342"/>
      <c r="L114" s="342"/>
      <c r="M114" s="342"/>
      <c r="N114" s="342"/>
      <c r="O114" s="342"/>
      <c r="P114" s="342"/>
      <c r="Q114" s="342"/>
      <c r="R114" s="342"/>
      <c r="S114" s="342"/>
      <c r="T114" s="342"/>
      <c r="U114" s="342"/>
      <c r="V114" s="342"/>
      <c r="W114" s="342"/>
      <c r="X114" s="342"/>
      <c r="Y114" s="342"/>
      <c r="Z114" s="342"/>
      <c r="AA114" s="342"/>
      <c r="AB114" s="343"/>
      <c r="AC114" s="460" t="s">
        <v>34</v>
      </c>
      <c r="AD114" s="461"/>
      <c r="AE114" s="763">
        <f>SUM('05'!AE114:AP114)</f>
        <v>0</v>
      </c>
      <c r="AF114" s="764"/>
      <c r="AG114" s="764"/>
      <c r="AH114" s="765"/>
      <c r="AI114" s="736">
        <v>0</v>
      </c>
      <c r="AJ114" s="737"/>
      <c r="AK114" s="737"/>
      <c r="AL114" s="738"/>
      <c r="AM114" s="763">
        <v>0</v>
      </c>
      <c r="AN114" s="764"/>
      <c r="AO114" s="764"/>
      <c r="AP114" s="765"/>
      <c r="AQ114" s="455" t="str">
        <f t="shared" si="3"/>
        <v>n.é.</v>
      </c>
      <c r="AR114" s="456"/>
    </row>
    <row r="115" spans="1:55" ht="20.100000000000001" customHeight="1" x14ac:dyDescent="0.2">
      <c r="A115" s="320" t="s">
        <v>491</v>
      </c>
      <c r="B115" s="321"/>
      <c r="C115" s="341" t="s">
        <v>25</v>
      </c>
      <c r="D115" s="342"/>
      <c r="E115" s="342"/>
      <c r="F115" s="342"/>
      <c r="G115" s="342"/>
      <c r="H115" s="342"/>
      <c r="I115" s="342"/>
      <c r="J115" s="342"/>
      <c r="K115" s="342"/>
      <c r="L115" s="342"/>
      <c r="M115" s="342"/>
      <c r="N115" s="342"/>
      <c r="O115" s="342"/>
      <c r="P115" s="342"/>
      <c r="Q115" s="342"/>
      <c r="R115" s="342"/>
      <c r="S115" s="342"/>
      <c r="T115" s="342"/>
      <c r="U115" s="342"/>
      <c r="V115" s="342"/>
      <c r="W115" s="342"/>
      <c r="X115" s="342"/>
      <c r="Y115" s="342"/>
      <c r="Z115" s="342"/>
      <c r="AA115" s="342"/>
      <c r="AB115" s="343"/>
      <c r="AC115" s="473" t="s">
        <v>33</v>
      </c>
      <c r="AD115" s="474"/>
      <c r="AE115" s="736">
        <v>0</v>
      </c>
      <c r="AF115" s="737"/>
      <c r="AG115" s="737"/>
      <c r="AH115" s="738"/>
      <c r="AI115" s="736">
        <v>934510</v>
      </c>
      <c r="AJ115" s="737"/>
      <c r="AK115" s="737"/>
      <c r="AL115" s="738"/>
      <c r="AM115" s="736">
        <v>870639</v>
      </c>
      <c r="AN115" s="737"/>
      <c r="AO115" s="737"/>
      <c r="AP115" s="738"/>
      <c r="AQ115" s="455">
        <f t="shared" si="3"/>
        <v>0.93165295181431984</v>
      </c>
      <c r="AR115" s="456"/>
    </row>
    <row r="116" spans="1:55" ht="20.100000000000001" customHeight="1" x14ac:dyDescent="0.2">
      <c r="A116" s="347" t="s">
        <v>492</v>
      </c>
      <c r="B116" s="348"/>
      <c r="C116" s="466" t="s">
        <v>742</v>
      </c>
      <c r="D116" s="467"/>
      <c r="E116" s="467"/>
      <c r="F116" s="467"/>
      <c r="G116" s="467"/>
      <c r="H116" s="467"/>
      <c r="I116" s="467"/>
      <c r="J116" s="467"/>
      <c r="K116" s="467"/>
      <c r="L116" s="467"/>
      <c r="M116" s="467"/>
      <c r="N116" s="467"/>
      <c r="O116" s="467"/>
      <c r="P116" s="467"/>
      <c r="Q116" s="467"/>
      <c r="R116" s="467"/>
      <c r="S116" s="467"/>
      <c r="T116" s="467"/>
      <c r="U116" s="467"/>
      <c r="V116" s="467"/>
      <c r="W116" s="467"/>
      <c r="X116" s="467"/>
      <c r="Y116" s="467"/>
      <c r="Z116" s="467"/>
      <c r="AA116" s="467"/>
      <c r="AB116" s="468"/>
      <c r="AC116" s="473" t="s">
        <v>27</v>
      </c>
      <c r="AD116" s="474"/>
      <c r="AE116" s="826">
        <f>SUM(AE103:AH115)</f>
        <v>59159895</v>
      </c>
      <c r="AF116" s="827"/>
      <c r="AG116" s="827"/>
      <c r="AH116" s="828"/>
      <c r="AI116" s="826">
        <f>SUM(AI103:AL115)</f>
        <v>62048813</v>
      </c>
      <c r="AJ116" s="827"/>
      <c r="AK116" s="827"/>
      <c r="AL116" s="828"/>
      <c r="AM116" s="826">
        <f>SUM(AM103:AP115)</f>
        <v>37063487</v>
      </c>
      <c r="AN116" s="827"/>
      <c r="AO116" s="827"/>
      <c r="AP116" s="828"/>
      <c r="AQ116" s="372">
        <f t="shared" si="3"/>
        <v>0.5973278973120727</v>
      </c>
      <c r="AR116" s="373"/>
      <c r="AS116" s="863"/>
      <c r="AT116" s="862"/>
      <c r="AU116" s="862"/>
      <c r="AV116" s="862"/>
      <c r="AW116" s="862"/>
      <c r="BC116" s="63"/>
    </row>
    <row r="117" spans="1:55" ht="20.100000000000001" customHeight="1" x14ac:dyDescent="0.2">
      <c r="A117" s="320" t="s">
        <v>493</v>
      </c>
      <c r="B117" s="321"/>
      <c r="C117" s="341" t="s">
        <v>22</v>
      </c>
      <c r="D117" s="342"/>
      <c r="E117" s="342"/>
      <c r="F117" s="342"/>
      <c r="G117" s="342"/>
      <c r="H117" s="342"/>
      <c r="I117" s="342"/>
      <c r="J117" s="342"/>
      <c r="K117" s="342"/>
      <c r="L117" s="342"/>
      <c r="M117" s="342"/>
      <c r="N117" s="342"/>
      <c r="O117" s="342"/>
      <c r="P117" s="342"/>
      <c r="Q117" s="342"/>
      <c r="R117" s="342"/>
      <c r="S117" s="342"/>
      <c r="T117" s="342"/>
      <c r="U117" s="342"/>
      <c r="V117" s="342"/>
      <c r="W117" s="342"/>
      <c r="X117" s="342"/>
      <c r="Y117" s="342"/>
      <c r="Z117" s="342"/>
      <c r="AA117" s="342"/>
      <c r="AB117" s="343"/>
      <c r="AC117" s="460" t="s">
        <v>28</v>
      </c>
      <c r="AD117" s="461"/>
      <c r="AE117" s="344">
        <f>SUM('05'!AE117:AP117)</f>
        <v>0</v>
      </c>
      <c r="AF117" s="764"/>
      <c r="AG117" s="764"/>
      <c r="AH117" s="765"/>
      <c r="AI117" s="344">
        <v>0</v>
      </c>
      <c r="AJ117" s="764"/>
      <c r="AK117" s="764"/>
      <c r="AL117" s="765"/>
      <c r="AM117" s="344">
        <v>0</v>
      </c>
      <c r="AN117" s="764"/>
      <c r="AO117" s="764"/>
      <c r="AP117" s="765"/>
      <c r="AQ117" s="455" t="str">
        <f t="shared" si="3"/>
        <v>n.é.</v>
      </c>
      <c r="AR117" s="456"/>
    </row>
    <row r="118" spans="1:55" ht="27.75" customHeight="1" x14ac:dyDescent="0.2">
      <c r="A118" s="320" t="s">
        <v>494</v>
      </c>
      <c r="B118" s="321"/>
      <c r="C118" s="341" t="s">
        <v>425</v>
      </c>
      <c r="D118" s="342"/>
      <c r="E118" s="342"/>
      <c r="F118" s="342"/>
      <c r="G118" s="342"/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2"/>
      <c r="Z118" s="342"/>
      <c r="AA118" s="342"/>
      <c r="AB118" s="343"/>
      <c r="AC118" s="460" t="s">
        <v>29</v>
      </c>
      <c r="AD118" s="461"/>
      <c r="AE118" s="763">
        <f>SUM('05'!AE118:AP118)</f>
        <v>0</v>
      </c>
      <c r="AF118" s="764"/>
      <c r="AG118" s="764"/>
      <c r="AH118" s="765"/>
      <c r="AI118" s="763">
        <v>0</v>
      </c>
      <c r="AJ118" s="764"/>
      <c r="AK118" s="764"/>
      <c r="AL118" s="765"/>
      <c r="AM118" s="763">
        <v>0</v>
      </c>
      <c r="AN118" s="764"/>
      <c r="AO118" s="764"/>
      <c r="AP118" s="765"/>
      <c r="AQ118" s="455" t="str">
        <f t="shared" si="3"/>
        <v>n.é.</v>
      </c>
      <c r="AR118" s="456"/>
    </row>
    <row r="119" spans="1:55" ht="20.100000000000001" customHeight="1" x14ac:dyDescent="0.2">
      <c r="A119" s="320" t="s">
        <v>495</v>
      </c>
      <c r="B119" s="321"/>
      <c r="C119" s="382" t="s">
        <v>23</v>
      </c>
      <c r="D119" s="383"/>
      <c r="E119" s="383"/>
      <c r="F119" s="383"/>
      <c r="G119" s="383"/>
      <c r="H119" s="383"/>
      <c r="I119" s="383"/>
      <c r="J119" s="383"/>
      <c r="K119" s="383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  <c r="Z119" s="383"/>
      <c r="AA119" s="383"/>
      <c r="AB119" s="384"/>
      <c r="AC119" s="473" t="s">
        <v>30</v>
      </c>
      <c r="AD119" s="474"/>
      <c r="AE119" s="344">
        <f>SUM('05'!AE120:AP120)</f>
        <v>190500</v>
      </c>
      <c r="AF119" s="345"/>
      <c r="AG119" s="345"/>
      <c r="AH119" s="346"/>
      <c r="AI119" s="344">
        <v>190500</v>
      </c>
      <c r="AJ119" s="345"/>
      <c r="AK119" s="345"/>
      <c r="AL119" s="346"/>
      <c r="AM119" s="344">
        <v>0</v>
      </c>
      <c r="AN119" s="764"/>
      <c r="AO119" s="764"/>
      <c r="AP119" s="765"/>
      <c r="AQ119" s="455">
        <f t="shared" si="3"/>
        <v>0</v>
      </c>
      <c r="AR119" s="456"/>
      <c r="BC119" s="63"/>
    </row>
    <row r="120" spans="1:55" ht="20.100000000000001" customHeight="1" x14ac:dyDescent="0.2">
      <c r="A120" s="347" t="s">
        <v>496</v>
      </c>
      <c r="B120" s="348"/>
      <c r="C120" s="349" t="s">
        <v>743</v>
      </c>
      <c r="D120" s="350"/>
      <c r="E120" s="350"/>
      <c r="F120" s="350"/>
      <c r="G120" s="350"/>
      <c r="H120" s="350"/>
      <c r="I120" s="350"/>
      <c r="J120" s="350"/>
      <c r="K120" s="350"/>
      <c r="L120" s="350"/>
      <c r="M120" s="350"/>
      <c r="N120" s="350"/>
      <c r="O120" s="350"/>
      <c r="P120" s="350"/>
      <c r="Q120" s="350"/>
      <c r="R120" s="350"/>
      <c r="S120" s="350"/>
      <c r="T120" s="350"/>
      <c r="U120" s="350"/>
      <c r="V120" s="350"/>
      <c r="W120" s="350"/>
      <c r="X120" s="350"/>
      <c r="Y120" s="350"/>
      <c r="Z120" s="350"/>
      <c r="AA120" s="350"/>
      <c r="AB120" s="351"/>
      <c r="AC120" s="473" t="s">
        <v>31</v>
      </c>
      <c r="AD120" s="474"/>
      <c r="AE120" s="826">
        <f>SUM(AE117:AH119)</f>
        <v>190500</v>
      </c>
      <c r="AF120" s="827"/>
      <c r="AG120" s="827"/>
      <c r="AH120" s="828"/>
      <c r="AI120" s="826">
        <f>SUM(AI119)</f>
        <v>190500</v>
      </c>
      <c r="AJ120" s="827"/>
      <c r="AK120" s="827"/>
      <c r="AL120" s="828"/>
      <c r="AM120" s="826">
        <v>0</v>
      </c>
      <c r="AN120" s="827"/>
      <c r="AO120" s="827"/>
      <c r="AP120" s="828"/>
      <c r="AQ120" s="372">
        <f t="shared" si="3"/>
        <v>0</v>
      </c>
      <c r="AR120" s="373"/>
    </row>
    <row r="121" spans="1:55" ht="20.100000000000001" customHeight="1" x14ac:dyDescent="0.2">
      <c r="A121" s="347" t="s">
        <v>497</v>
      </c>
      <c r="B121" s="348"/>
      <c r="C121" s="466" t="s">
        <v>744</v>
      </c>
      <c r="D121" s="467"/>
      <c r="E121" s="467"/>
      <c r="F121" s="467"/>
      <c r="G121" s="467"/>
      <c r="H121" s="467"/>
      <c r="I121" s="467"/>
      <c r="J121" s="467"/>
      <c r="K121" s="467"/>
      <c r="L121" s="467"/>
      <c r="M121" s="467"/>
      <c r="N121" s="467"/>
      <c r="O121" s="467"/>
      <c r="P121" s="467"/>
      <c r="Q121" s="467"/>
      <c r="R121" s="467"/>
      <c r="S121" s="467"/>
      <c r="T121" s="467"/>
      <c r="U121" s="467"/>
      <c r="V121" s="467"/>
      <c r="W121" s="467"/>
      <c r="X121" s="467"/>
      <c r="Y121" s="467"/>
      <c r="Z121" s="467"/>
      <c r="AA121" s="467"/>
      <c r="AB121" s="468"/>
      <c r="AC121" s="471" t="s">
        <v>32</v>
      </c>
      <c r="AD121" s="472"/>
      <c r="AE121" s="808">
        <f>SUM(AE116,AE120)</f>
        <v>59350395</v>
      </c>
      <c r="AF121" s="809"/>
      <c r="AG121" s="809"/>
      <c r="AH121" s="810"/>
      <c r="AI121" s="808">
        <f>SUM(AI116,AI120)</f>
        <v>62239313</v>
      </c>
      <c r="AJ121" s="809"/>
      <c r="AK121" s="809"/>
      <c r="AL121" s="810"/>
      <c r="AM121" s="808">
        <f>SUM(AM116)</f>
        <v>37063487</v>
      </c>
      <c r="AN121" s="809"/>
      <c r="AO121" s="809"/>
      <c r="AP121" s="810"/>
      <c r="AQ121" s="372">
        <f t="shared" si="3"/>
        <v>0.59549961613490177</v>
      </c>
      <c r="AR121" s="373"/>
    </row>
    <row r="122" spans="1:55" s="2" customFormat="1" ht="20.100000000000001" customHeight="1" x14ac:dyDescent="0.2">
      <c r="A122" s="347" t="s">
        <v>498</v>
      </c>
      <c r="B122" s="348"/>
      <c r="C122" s="349" t="s">
        <v>24</v>
      </c>
      <c r="D122" s="350"/>
      <c r="E122" s="350"/>
      <c r="F122" s="350"/>
      <c r="G122" s="350"/>
      <c r="H122" s="350"/>
      <c r="I122" s="350"/>
      <c r="J122" s="350"/>
      <c r="K122" s="350"/>
      <c r="L122" s="350"/>
      <c r="M122" s="350"/>
      <c r="N122" s="350"/>
      <c r="O122" s="350"/>
      <c r="P122" s="350"/>
      <c r="Q122" s="350"/>
      <c r="R122" s="350"/>
      <c r="S122" s="350"/>
      <c r="T122" s="350"/>
      <c r="U122" s="350"/>
      <c r="V122" s="350"/>
      <c r="W122" s="350"/>
      <c r="X122" s="350"/>
      <c r="Y122" s="350"/>
      <c r="Z122" s="350"/>
      <c r="AA122" s="350"/>
      <c r="AB122" s="351"/>
      <c r="AC122" s="471" t="s">
        <v>52</v>
      </c>
      <c r="AD122" s="472"/>
      <c r="AE122" s="808">
        <v>8147329</v>
      </c>
      <c r="AF122" s="809"/>
      <c r="AG122" s="809"/>
      <c r="AH122" s="810"/>
      <c r="AI122" s="808">
        <v>8603752</v>
      </c>
      <c r="AJ122" s="809"/>
      <c r="AK122" s="809"/>
      <c r="AL122" s="810"/>
      <c r="AM122" s="808">
        <v>4494643</v>
      </c>
      <c r="AN122" s="809"/>
      <c r="AO122" s="809"/>
      <c r="AP122" s="810"/>
      <c r="AQ122" s="372">
        <f t="shared" si="3"/>
        <v>0.52240499261252538</v>
      </c>
      <c r="AR122" s="373"/>
      <c r="BC122" s="174"/>
    </row>
    <row r="123" spans="1:55" ht="20.100000000000001" customHeight="1" x14ac:dyDescent="0.2">
      <c r="A123" s="320" t="s">
        <v>499</v>
      </c>
      <c r="B123" s="321"/>
      <c r="C123" s="341" t="s">
        <v>63</v>
      </c>
      <c r="D123" s="342"/>
      <c r="E123" s="342"/>
      <c r="F123" s="342"/>
      <c r="G123" s="342"/>
      <c r="H123" s="342"/>
      <c r="I123" s="342"/>
      <c r="J123" s="342"/>
      <c r="K123" s="342"/>
      <c r="L123" s="342"/>
      <c r="M123" s="342"/>
      <c r="N123" s="342"/>
      <c r="O123" s="342"/>
      <c r="P123" s="342"/>
      <c r="Q123" s="342"/>
      <c r="R123" s="342"/>
      <c r="S123" s="342"/>
      <c r="T123" s="342"/>
      <c r="U123" s="342"/>
      <c r="V123" s="342"/>
      <c r="W123" s="342"/>
      <c r="X123" s="342"/>
      <c r="Y123" s="342"/>
      <c r="Z123" s="342"/>
      <c r="AA123" s="342"/>
      <c r="AB123" s="343"/>
      <c r="AC123" s="460" t="s">
        <v>82</v>
      </c>
      <c r="AD123" s="461"/>
      <c r="AE123" s="763">
        <v>538043</v>
      </c>
      <c r="AF123" s="764"/>
      <c r="AG123" s="764"/>
      <c r="AH123" s="765"/>
      <c r="AI123" s="763">
        <v>538043</v>
      </c>
      <c r="AJ123" s="764"/>
      <c r="AK123" s="764"/>
      <c r="AL123" s="765"/>
      <c r="AM123" s="763">
        <v>49827</v>
      </c>
      <c r="AN123" s="764"/>
      <c r="AO123" s="764"/>
      <c r="AP123" s="765"/>
      <c r="AQ123" s="455">
        <f t="shared" si="3"/>
        <v>9.2607839893837487E-2</v>
      </c>
      <c r="AR123" s="456"/>
    </row>
    <row r="124" spans="1:55" ht="20.100000000000001" customHeight="1" x14ac:dyDescent="0.2">
      <c r="A124" s="320" t="s">
        <v>500</v>
      </c>
      <c r="B124" s="321"/>
      <c r="C124" s="341" t="s">
        <v>64</v>
      </c>
      <c r="D124" s="342"/>
      <c r="E124" s="342"/>
      <c r="F124" s="342"/>
      <c r="G124" s="342"/>
      <c r="H124" s="342"/>
      <c r="I124" s="342"/>
      <c r="J124" s="342"/>
      <c r="K124" s="342"/>
      <c r="L124" s="342"/>
      <c r="M124" s="342"/>
      <c r="N124" s="342"/>
      <c r="O124" s="342"/>
      <c r="P124" s="342"/>
      <c r="Q124" s="342"/>
      <c r="R124" s="342"/>
      <c r="S124" s="342"/>
      <c r="T124" s="342"/>
      <c r="U124" s="342"/>
      <c r="V124" s="342"/>
      <c r="W124" s="342"/>
      <c r="X124" s="342"/>
      <c r="Y124" s="342"/>
      <c r="Z124" s="342"/>
      <c r="AA124" s="342"/>
      <c r="AB124" s="343"/>
      <c r="AC124" s="460" t="s">
        <v>83</v>
      </c>
      <c r="AD124" s="461"/>
      <c r="AE124" s="763">
        <v>17065625</v>
      </c>
      <c r="AF124" s="764"/>
      <c r="AG124" s="764"/>
      <c r="AH124" s="765"/>
      <c r="AI124" s="763">
        <v>22349935</v>
      </c>
      <c r="AJ124" s="764"/>
      <c r="AK124" s="764"/>
      <c r="AL124" s="765"/>
      <c r="AM124" s="763">
        <v>15821735</v>
      </c>
      <c r="AN124" s="764"/>
      <c r="AO124" s="764"/>
      <c r="AP124" s="765"/>
      <c r="AQ124" s="455">
        <f t="shared" si="3"/>
        <v>0.70790966506166575</v>
      </c>
      <c r="AR124" s="456"/>
    </row>
    <row r="125" spans="1:55" ht="20.100000000000001" customHeight="1" x14ac:dyDescent="0.2">
      <c r="A125" s="320" t="s">
        <v>501</v>
      </c>
      <c r="B125" s="321"/>
      <c r="C125" s="341" t="s">
        <v>65</v>
      </c>
      <c r="D125" s="342"/>
      <c r="E125" s="342"/>
      <c r="F125" s="342"/>
      <c r="G125" s="342"/>
      <c r="H125" s="342"/>
      <c r="I125" s="342"/>
      <c r="J125" s="342"/>
      <c r="K125" s="342"/>
      <c r="L125" s="342"/>
      <c r="M125" s="342"/>
      <c r="N125" s="342"/>
      <c r="O125" s="342"/>
      <c r="P125" s="342"/>
      <c r="Q125" s="342"/>
      <c r="R125" s="342"/>
      <c r="S125" s="342"/>
      <c r="T125" s="342"/>
      <c r="U125" s="342"/>
      <c r="V125" s="342"/>
      <c r="W125" s="342"/>
      <c r="X125" s="342"/>
      <c r="Y125" s="342"/>
      <c r="Z125" s="342"/>
      <c r="AA125" s="342"/>
      <c r="AB125" s="343"/>
      <c r="AC125" s="460" t="s">
        <v>84</v>
      </c>
      <c r="AD125" s="461"/>
      <c r="AE125" s="763">
        <f>SUM('05'!AE125:AP125)</f>
        <v>0</v>
      </c>
      <c r="AF125" s="764"/>
      <c r="AG125" s="764"/>
      <c r="AH125" s="765"/>
      <c r="AI125" s="763">
        <v>0</v>
      </c>
      <c r="AJ125" s="764"/>
      <c r="AK125" s="764"/>
      <c r="AL125" s="765"/>
      <c r="AM125" s="763">
        <v>0</v>
      </c>
      <c r="AN125" s="764"/>
      <c r="AO125" s="764"/>
      <c r="AP125" s="765"/>
      <c r="AQ125" s="455" t="str">
        <f t="shared" si="3"/>
        <v>n.é.</v>
      </c>
      <c r="AR125" s="456"/>
    </row>
    <row r="126" spans="1:55" ht="20.100000000000001" customHeight="1" x14ac:dyDescent="0.2">
      <c r="A126" s="347" t="s">
        <v>502</v>
      </c>
      <c r="B126" s="348"/>
      <c r="C126" s="349" t="s">
        <v>745</v>
      </c>
      <c r="D126" s="350"/>
      <c r="E126" s="350"/>
      <c r="F126" s="350"/>
      <c r="G126" s="350"/>
      <c r="H126" s="350"/>
      <c r="I126" s="350"/>
      <c r="J126" s="350"/>
      <c r="K126" s="350"/>
      <c r="L126" s="350"/>
      <c r="M126" s="350"/>
      <c r="N126" s="350"/>
      <c r="O126" s="350"/>
      <c r="P126" s="350"/>
      <c r="Q126" s="350"/>
      <c r="R126" s="350"/>
      <c r="S126" s="350"/>
      <c r="T126" s="350"/>
      <c r="U126" s="350"/>
      <c r="V126" s="350"/>
      <c r="W126" s="350"/>
      <c r="X126" s="350"/>
      <c r="Y126" s="350"/>
      <c r="Z126" s="350"/>
      <c r="AA126" s="350"/>
      <c r="AB126" s="351"/>
      <c r="AC126" s="473" t="s">
        <v>92</v>
      </c>
      <c r="AD126" s="474"/>
      <c r="AE126" s="826">
        <f>SUM(AE123:AH125)</f>
        <v>17603668</v>
      </c>
      <c r="AF126" s="827"/>
      <c r="AG126" s="827"/>
      <c r="AH126" s="828"/>
      <c r="AI126" s="826">
        <f>SUM(AI123:AL125)</f>
        <v>22887978</v>
      </c>
      <c r="AJ126" s="827"/>
      <c r="AK126" s="827"/>
      <c r="AL126" s="828"/>
      <c r="AM126" s="826">
        <f>SUM(AM123:AP124)</f>
        <v>15871562</v>
      </c>
      <c r="AN126" s="827"/>
      <c r="AO126" s="827"/>
      <c r="AP126" s="828"/>
      <c r="AQ126" s="372">
        <f t="shared" si="3"/>
        <v>0.69344535371363958</v>
      </c>
      <c r="AR126" s="373"/>
    </row>
    <row r="127" spans="1:55" ht="20.100000000000001" customHeight="1" x14ac:dyDescent="0.2">
      <c r="A127" s="320" t="s">
        <v>503</v>
      </c>
      <c r="B127" s="321"/>
      <c r="C127" s="341" t="s">
        <v>66</v>
      </c>
      <c r="D127" s="342"/>
      <c r="E127" s="342"/>
      <c r="F127" s="342"/>
      <c r="G127" s="342"/>
      <c r="H127" s="342"/>
      <c r="I127" s="342"/>
      <c r="J127" s="342"/>
      <c r="K127" s="342"/>
      <c r="L127" s="342"/>
      <c r="M127" s="342"/>
      <c r="N127" s="342"/>
      <c r="O127" s="342"/>
      <c r="P127" s="342"/>
      <c r="Q127" s="342"/>
      <c r="R127" s="342"/>
      <c r="S127" s="342"/>
      <c r="T127" s="342"/>
      <c r="U127" s="342"/>
      <c r="V127" s="342"/>
      <c r="W127" s="342"/>
      <c r="X127" s="342"/>
      <c r="Y127" s="342"/>
      <c r="Z127" s="342"/>
      <c r="AA127" s="342"/>
      <c r="AB127" s="343"/>
      <c r="AC127" s="460" t="s">
        <v>85</v>
      </c>
      <c r="AD127" s="461"/>
      <c r="AE127" s="763">
        <v>310787</v>
      </c>
      <c r="AF127" s="764"/>
      <c r="AG127" s="764"/>
      <c r="AH127" s="765"/>
      <c r="AI127" s="763">
        <v>399889</v>
      </c>
      <c r="AJ127" s="764"/>
      <c r="AK127" s="764"/>
      <c r="AL127" s="765"/>
      <c r="AM127" s="763">
        <v>280615</v>
      </c>
      <c r="AN127" s="764"/>
      <c r="AO127" s="764"/>
      <c r="AP127" s="765"/>
      <c r="AQ127" s="455">
        <f t="shared" si="3"/>
        <v>0.70173223069401758</v>
      </c>
      <c r="AR127" s="456"/>
    </row>
    <row r="128" spans="1:55" ht="20.100000000000001" customHeight="1" x14ac:dyDescent="0.2">
      <c r="A128" s="320" t="s">
        <v>504</v>
      </c>
      <c r="B128" s="321"/>
      <c r="C128" s="341" t="s">
        <v>67</v>
      </c>
      <c r="D128" s="342"/>
      <c r="E128" s="342"/>
      <c r="F128" s="342"/>
      <c r="G128" s="342"/>
      <c r="H128" s="342"/>
      <c r="I128" s="342"/>
      <c r="J128" s="342"/>
      <c r="K128" s="342"/>
      <c r="L128" s="342"/>
      <c r="M128" s="342"/>
      <c r="N128" s="342"/>
      <c r="O128" s="342"/>
      <c r="P128" s="342"/>
      <c r="Q128" s="342"/>
      <c r="R128" s="342"/>
      <c r="S128" s="342"/>
      <c r="T128" s="342"/>
      <c r="U128" s="342"/>
      <c r="V128" s="342"/>
      <c r="W128" s="342"/>
      <c r="X128" s="342"/>
      <c r="Y128" s="342"/>
      <c r="Z128" s="342"/>
      <c r="AA128" s="342"/>
      <c r="AB128" s="343"/>
      <c r="AC128" s="460" t="s">
        <v>86</v>
      </c>
      <c r="AD128" s="461"/>
      <c r="AE128" s="763">
        <f>SUM('05'!AE128:AP128)</f>
        <v>99071</v>
      </c>
      <c r="AF128" s="764"/>
      <c r="AG128" s="764"/>
      <c r="AH128" s="765"/>
      <c r="AI128" s="763">
        <v>99071</v>
      </c>
      <c r="AJ128" s="764"/>
      <c r="AK128" s="764"/>
      <c r="AL128" s="765"/>
      <c r="AM128" s="763">
        <v>61435</v>
      </c>
      <c r="AN128" s="764"/>
      <c r="AO128" s="764"/>
      <c r="AP128" s="765"/>
      <c r="AQ128" s="455">
        <f t="shared" si="3"/>
        <v>0.62011082960704944</v>
      </c>
      <c r="AR128" s="456"/>
    </row>
    <row r="129" spans="1:44" ht="20.100000000000001" customHeight="1" x14ac:dyDescent="0.2">
      <c r="A129" s="347" t="s">
        <v>505</v>
      </c>
      <c r="B129" s="348"/>
      <c r="C129" s="349" t="s">
        <v>746</v>
      </c>
      <c r="D129" s="350"/>
      <c r="E129" s="350"/>
      <c r="F129" s="350"/>
      <c r="G129" s="350"/>
      <c r="H129" s="350"/>
      <c r="I129" s="350"/>
      <c r="J129" s="350"/>
      <c r="K129" s="350"/>
      <c r="L129" s="350"/>
      <c r="M129" s="350"/>
      <c r="N129" s="350"/>
      <c r="O129" s="350"/>
      <c r="P129" s="350"/>
      <c r="Q129" s="350"/>
      <c r="R129" s="350"/>
      <c r="S129" s="350"/>
      <c r="T129" s="350"/>
      <c r="U129" s="350"/>
      <c r="V129" s="350"/>
      <c r="W129" s="350"/>
      <c r="X129" s="350"/>
      <c r="Y129" s="350"/>
      <c r="Z129" s="350"/>
      <c r="AA129" s="350"/>
      <c r="AB129" s="351"/>
      <c r="AC129" s="473" t="s">
        <v>93</v>
      </c>
      <c r="AD129" s="474"/>
      <c r="AE129" s="826">
        <f>SUM(AE127:AH128)</f>
        <v>409858</v>
      </c>
      <c r="AF129" s="827"/>
      <c r="AG129" s="827"/>
      <c r="AH129" s="828"/>
      <c r="AI129" s="826">
        <f>SUM(AI127:AL128)</f>
        <v>498960</v>
      </c>
      <c r="AJ129" s="827"/>
      <c r="AK129" s="827"/>
      <c r="AL129" s="828"/>
      <c r="AM129" s="826">
        <f>SUM(AM127:AP128)</f>
        <v>342050</v>
      </c>
      <c r="AN129" s="827"/>
      <c r="AO129" s="827"/>
      <c r="AP129" s="828"/>
      <c r="AQ129" s="372">
        <f t="shared" si="3"/>
        <v>0.68552589385922724</v>
      </c>
      <c r="AR129" s="373"/>
    </row>
    <row r="130" spans="1:44" ht="20.100000000000001" customHeight="1" x14ac:dyDescent="0.2">
      <c r="A130" s="320" t="s">
        <v>506</v>
      </c>
      <c r="B130" s="321"/>
      <c r="C130" s="341" t="s">
        <v>930</v>
      </c>
      <c r="D130" s="342"/>
      <c r="E130" s="342"/>
      <c r="F130" s="342"/>
      <c r="G130" s="342"/>
      <c r="H130" s="342"/>
      <c r="I130" s="342"/>
      <c r="J130" s="342"/>
      <c r="K130" s="342"/>
      <c r="L130" s="342"/>
      <c r="M130" s="342"/>
      <c r="N130" s="342"/>
      <c r="O130" s="342"/>
      <c r="P130" s="342"/>
      <c r="Q130" s="342"/>
      <c r="R130" s="342"/>
      <c r="S130" s="342"/>
      <c r="T130" s="342"/>
      <c r="U130" s="342"/>
      <c r="V130" s="342"/>
      <c r="W130" s="342"/>
      <c r="X130" s="342"/>
      <c r="Y130" s="342"/>
      <c r="Z130" s="272"/>
      <c r="AA130" s="272"/>
      <c r="AB130" s="273"/>
      <c r="AC130" s="460" t="s">
        <v>934</v>
      </c>
      <c r="AD130" s="475"/>
      <c r="AE130" s="476">
        <v>2457501</v>
      </c>
      <c r="AF130" s="477"/>
      <c r="AG130" s="477"/>
      <c r="AH130" s="478"/>
      <c r="AI130" s="476">
        <v>2122046</v>
      </c>
      <c r="AJ130" s="477"/>
      <c r="AK130" s="477"/>
      <c r="AL130" s="478"/>
      <c r="AM130" s="476">
        <v>1333064</v>
      </c>
      <c r="AN130" s="477"/>
      <c r="AO130" s="477"/>
      <c r="AP130" s="478"/>
      <c r="AQ130" s="455">
        <f t="shared" ref="AQ130:AQ133" si="4">IF(AI130&gt;0,AM130/AI130,"n.é.")</f>
        <v>0.62819750372989092</v>
      </c>
      <c r="AR130" s="456"/>
    </row>
    <row r="131" spans="1:44" ht="20.100000000000001" customHeight="1" x14ac:dyDescent="0.2">
      <c r="A131" s="320" t="s">
        <v>607</v>
      </c>
      <c r="B131" s="321"/>
      <c r="C131" s="341" t="s">
        <v>931</v>
      </c>
      <c r="D131" s="342"/>
      <c r="E131" s="342"/>
      <c r="F131" s="342"/>
      <c r="G131" s="342"/>
      <c r="H131" s="342"/>
      <c r="I131" s="342"/>
      <c r="J131" s="342"/>
      <c r="K131" s="342"/>
      <c r="L131" s="342"/>
      <c r="M131" s="342"/>
      <c r="N131" s="342"/>
      <c r="O131" s="342"/>
      <c r="P131" s="342"/>
      <c r="Q131" s="342"/>
      <c r="R131" s="342"/>
      <c r="S131" s="342"/>
      <c r="T131" s="342"/>
      <c r="U131" s="342"/>
      <c r="V131" s="342"/>
      <c r="W131" s="342"/>
      <c r="X131" s="342"/>
      <c r="Y131" s="342"/>
      <c r="Z131" s="272"/>
      <c r="AA131" s="272"/>
      <c r="AB131" s="273"/>
      <c r="AC131" s="460" t="s">
        <v>935</v>
      </c>
      <c r="AD131" s="475"/>
      <c r="AE131" s="476">
        <v>2788245</v>
      </c>
      <c r="AF131" s="477"/>
      <c r="AG131" s="477"/>
      <c r="AH131" s="478"/>
      <c r="AI131" s="476">
        <v>3846956</v>
      </c>
      <c r="AJ131" s="477"/>
      <c r="AK131" s="477"/>
      <c r="AL131" s="478"/>
      <c r="AM131" s="476">
        <v>2648409</v>
      </c>
      <c r="AN131" s="477"/>
      <c r="AO131" s="477"/>
      <c r="AP131" s="478"/>
      <c r="AQ131" s="455">
        <f t="shared" si="4"/>
        <v>0.68844275837831259</v>
      </c>
      <c r="AR131" s="456"/>
    </row>
    <row r="132" spans="1:44" ht="20.100000000000001" customHeight="1" x14ac:dyDescent="0.2">
      <c r="A132" s="320" t="s">
        <v>608</v>
      </c>
      <c r="B132" s="321"/>
      <c r="C132" s="341" t="s">
        <v>932</v>
      </c>
      <c r="D132" s="342"/>
      <c r="E132" s="342"/>
      <c r="F132" s="342"/>
      <c r="G132" s="342"/>
      <c r="H132" s="342"/>
      <c r="I132" s="342"/>
      <c r="J132" s="342"/>
      <c r="K132" s="342"/>
      <c r="L132" s="342"/>
      <c r="M132" s="342"/>
      <c r="N132" s="342"/>
      <c r="O132" s="342"/>
      <c r="P132" s="342"/>
      <c r="Q132" s="342"/>
      <c r="R132" s="342"/>
      <c r="S132" s="342"/>
      <c r="T132" s="342"/>
      <c r="U132" s="342"/>
      <c r="V132" s="342"/>
      <c r="W132" s="342"/>
      <c r="X132" s="342"/>
      <c r="Y132" s="342"/>
      <c r="Z132" s="272"/>
      <c r="AA132" s="272"/>
      <c r="AB132" s="273"/>
      <c r="AC132" s="460" t="s">
        <v>935</v>
      </c>
      <c r="AD132" s="475"/>
      <c r="AE132" s="476">
        <v>0</v>
      </c>
      <c r="AF132" s="477"/>
      <c r="AG132" s="477"/>
      <c r="AH132" s="478"/>
      <c r="AI132" s="476">
        <v>0</v>
      </c>
      <c r="AJ132" s="477"/>
      <c r="AK132" s="477"/>
      <c r="AL132" s="478"/>
      <c r="AM132" s="476">
        <v>0</v>
      </c>
      <c r="AN132" s="477"/>
      <c r="AO132" s="477"/>
      <c r="AP132" s="478"/>
      <c r="AQ132" s="455" t="str">
        <f t="shared" si="4"/>
        <v>n.é.</v>
      </c>
      <c r="AR132" s="456"/>
    </row>
    <row r="133" spans="1:44" ht="20.100000000000001" customHeight="1" x14ac:dyDescent="0.2">
      <c r="A133" s="320" t="s">
        <v>609</v>
      </c>
      <c r="B133" s="321"/>
      <c r="C133" s="341" t="s">
        <v>933</v>
      </c>
      <c r="D133" s="342"/>
      <c r="E133" s="342"/>
      <c r="F133" s="342"/>
      <c r="G133" s="342"/>
      <c r="H133" s="342"/>
      <c r="I133" s="342"/>
      <c r="J133" s="342"/>
      <c r="K133" s="342"/>
      <c r="L133" s="342"/>
      <c r="M133" s="342"/>
      <c r="N133" s="342"/>
      <c r="O133" s="342"/>
      <c r="P133" s="342"/>
      <c r="Q133" s="342"/>
      <c r="R133" s="342"/>
      <c r="S133" s="342"/>
      <c r="T133" s="342"/>
      <c r="U133" s="342"/>
      <c r="V133" s="342"/>
      <c r="W133" s="342"/>
      <c r="X133" s="342"/>
      <c r="Y133" s="342"/>
      <c r="Z133" s="272"/>
      <c r="AA133" s="272"/>
      <c r="AB133" s="273"/>
      <c r="AC133" s="460" t="s">
        <v>936</v>
      </c>
      <c r="AD133" s="475"/>
      <c r="AE133" s="476">
        <f>SUM('05'!AE133:AP133)</f>
        <v>215741</v>
      </c>
      <c r="AF133" s="477"/>
      <c r="AG133" s="477"/>
      <c r="AH133" s="478"/>
      <c r="AI133" s="476">
        <v>215741</v>
      </c>
      <c r="AJ133" s="477"/>
      <c r="AK133" s="477"/>
      <c r="AL133" s="478"/>
      <c r="AM133" s="476">
        <v>67222</v>
      </c>
      <c r="AN133" s="477"/>
      <c r="AO133" s="477"/>
      <c r="AP133" s="478"/>
      <c r="AQ133" s="455">
        <f t="shared" si="4"/>
        <v>0.31158657835089298</v>
      </c>
      <c r="AR133" s="456"/>
    </row>
    <row r="134" spans="1:44" ht="20.100000000000001" customHeight="1" x14ac:dyDescent="0.2">
      <c r="A134" s="320" t="s">
        <v>610</v>
      </c>
      <c r="B134" s="321"/>
      <c r="C134" s="341" t="s">
        <v>68</v>
      </c>
      <c r="D134" s="342"/>
      <c r="E134" s="342"/>
      <c r="F134" s="342"/>
      <c r="G134" s="342"/>
      <c r="H134" s="342"/>
      <c r="I134" s="342"/>
      <c r="J134" s="342"/>
      <c r="K134" s="342"/>
      <c r="L134" s="342"/>
      <c r="M134" s="342"/>
      <c r="N134" s="342"/>
      <c r="O134" s="342"/>
      <c r="P134" s="342"/>
      <c r="Q134" s="342"/>
      <c r="R134" s="342"/>
      <c r="S134" s="342"/>
      <c r="T134" s="342"/>
      <c r="U134" s="342"/>
      <c r="V134" s="342"/>
      <c r="W134" s="342"/>
      <c r="X134" s="342"/>
      <c r="Y134" s="342"/>
      <c r="Z134" s="342"/>
      <c r="AA134" s="342"/>
      <c r="AB134" s="343"/>
      <c r="AC134" s="473" t="s">
        <v>87</v>
      </c>
      <c r="AD134" s="474"/>
      <c r="AE134" s="763">
        <f>SUM(AE130:AH133)</f>
        <v>5461487</v>
      </c>
      <c r="AF134" s="764"/>
      <c r="AG134" s="764"/>
      <c r="AH134" s="765"/>
      <c r="AI134" s="763">
        <f>SUM(AI130:AL133)</f>
        <v>6184743</v>
      </c>
      <c r="AJ134" s="764"/>
      <c r="AK134" s="764"/>
      <c r="AL134" s="765"/>
      <c r="AM134" s="763">
        <f>SUM(AM130:AP133)</f>
        <v>4048695</v>
      </c>
      <c r="AN134" s="764"/>
      <c r="AO134" s="764"/>
      <c r="AP134" s="765"/>
      <c r="AQ134" s="455">
        <f t="shared" si="3"/>
        <v>0.65462623103336715</v>
      </c>
      <c r="AR134" s="456"/>
    </row>
    <row r="135" spans="1:44" ht="20.100000000000001" customHeight="1" x14ac:dyDescent="0.2">
      <c r="A135" s="320" t="s">
        <v>611</v>
      </c>
      <c r="B135" s="321"/>
      <c r="C135" s="341" t="s">
        <v>69</v>
      </c>
      <c r="D135" s="342"/>
      <c r="E135" s="342"/>
      <c r="F135" s="342"/>
      <c r="G135" s="342"/>
      <c r="H135" s="342"/>
      <c r="I135" s="342"/>
      <c r="J135" s="342"/>
      <c r="K135" s="342"/>
      <c r="L135" s="342"/>
      <c r="M135" s="342"/>
      <c r="N135" s="342"/>
      <c r="O135" s="342"/>
      <c r="P135" s="342"/>
      <c r="Q135" s="342"/>
      <c r="R135" s="342"/>
      <c r="S135" s="342"/>
      <c r="T135" s="342"/>
      <c r="U135" s="342"/>
      <c r="V135" s="342"/>
      <c r="W135" s="342"/>
      <c r="X135" s="342"/>
      <c r="Y135" s="342"/>
      <c r="Z135" s="342"/>
      <c r="AA135" s="342"/>
      <c r="AB135" s="343"/>
      <c r="AC135" s="460" t="s">
        <v>88</v>
      </c>
      <c r="AD135" s="461"/>
      <c r="AE135" s="763">
        <v>736318</v>
      </c>
      <c r="AF135" s="764"/>
      <c r="AG135" s="764"/>
      <c r="AH135" s="765"/>
      <c r="AI135" s="763">
        <v>1086318</v>
      </c>
      <c r="AJ135" s="764"/>
      <c r="AK135" s="764"/>
      <c r="AL135" s="765"/>
      <c r="AM135" s="763">
        <v>750360</v>
      </c>
      <c r="AN135" s="764"/>
      <c r="AO135" s="764"/>
      <c r="AP135" s="765"/>
      <c r="AQ135" s="455">
        <f t="shared" si="3"/>
        <v>0.6907369665236146</v>
      </c>
      <c r="AR135" s="456"/>
    </row>
    <row r="136" spans="1:44" ht="20.100000000000001" customHeight="1" x14ac:dyDescent="0.2">
      <c r="A136" s="320" t="s">
        <v>612</v>
      </c>
      <c r="B136" s="321"/>
      <c r="C136" s="341" t="s">
        <v>70</v>
      </c>
      <c r="D136" s="342"/>
      <c r="E136" s="342"/>
      <c r="F136" s="342"/>
      <c r="G136" s="342"/>
      <c r="H136" s="342"/>
      <c r="I136" s="342"/>
      <c r="J136" s="342"/>
      <c r="K136" s="342"/>
      <c r="L136" s="342"/>
      <c r="M136" s="342"/>
      <c r="N136" s="342"/>
      <c r="O136" s="342"/>
      <c r="P136" s="342"/>
      <c r="Q136" s="342"/>
      <c r="R136" s="342"/>
      <c r="S136" s="342"/>
      <c r="T136" s="342"/>
      <c r="U136" s="342"/>
      <c r="V136" s="342"/>
      <c r="W136" s="342"/>
      <c r="X136" s="342"/>
      <c r="Y136" s="342"/>
      <c r="Z136" s="342"/>
      <c r="AA136" s="342"/>
      <c r="AB136" s="343"/>
      <c r="AC136" s="460" t="s">
        <v>89</v>
      </c>
      <c r="AD136" s="461"/>
      <c r="AE136" s="763">
        <v>9696</v>
      </c>
      <c r="AF136" s="764"/>
      <c r="AG136" s="764"/>
      <c r="AH136" s="765"/>
      <c r="AI136" s="763">
        <v>15120</v>
      </c>
      <c r="AJ136" s="764"/>
      <c r="AK136" s="764"/>
      <c r="AL136" s="765"/>
      <c r="AM136" s="763">
        <v>11340</v>
      </c>
      <c r="AN136" s="764"/>
      <c r="AO136" s="764"/>
      <c r="AP136" s="765"/>
      <c r="AQ136" s="455">
        <f t="shared" si="3"/>
        <v>0.75</v>
      </c>
      <c r="AR136" s="456"/>
    </row>
    <row r="137" spans="1:44" ht="20.100000000000001" customHeight="1" x14ac:dyDescent="0.2">
      <c r="A137" s="320" t="s">
        <v>613</v>
      </c>
      <c r="B137" s="321"/>
      <c r="C137" s="341" t="s">
        <v>71</v>
      </c>
      <c r="D137" s="342"/>
      <c r="E137" s="342"/>
      <c r="F137" s="342"/>
      <c r="G137" s="342"/>
      <c r="H137" s="342"/>
      <c r="I137" s="342"/>
      <c r="J137" s="342"/>
      <c r="K137" s="342"/>
      <c r="L137" s="342"/>
      <c r="M137" s="342"/>
      <c r="N137" s="342"/>
      <c r="O137" s="342"/>
      <c r="P137" s="342"/>
      <c r="Q137" s="342"/>
      <c r="R137" s="342"/>
      <c r="S137" s="342"/>
      <c r="T137" s="342"/>
      <c r="U137" s="342"/>
      <c r="V137" s="342"/>
      <c r="W137" s="342"/>
      <c r="X137" s="342"/>
      <c r="Y137" s="342"/>
      <c r="Z137" s="342"/>
      <c r="AA137" s="342"/>
      <c r="AB137" s="343"/>
      <c r="AC137" s="460" t="s">
        <v>90</v>
      </c>
      <c r="AD137" s="461"/>
      <c r="AE137" s="763">
        <v>2076523</v>
      </c>
      <c r="AF137" s="764"/>
      <c r="AG137" s="764"/>
      <c r="AH137" s="765"/>
      <c r="AI137" s="763">
        <v>3016011</v>
      </c>
      <c r="AJ137" s="764"/>
      <c r="AK137" s="764"/>
      <c r="AL137" s="765"/>
      <c r="AM137" s="763">
        <v>1842306</v>
      </c>
      <c r="AN137" s="764"/>
      <c r="AO137" s="764"/>
      <c r="AP137" s="765"/>
      <c r="AQ137" s="455">
        <f t="shared" si="3"/>
        <v>0.61084193658444874</v>
      </c>
      <c r="AR137" s="456"/>
    </row>
    <row r="138" spans="1:44" ht="20.100000000000001" customHeight="1" x14ac:dyDescent="0.2">
      <c r="A138" s="320" t="s">
        <v>614</v>
      </c>
      <c r="B138" s="321"/>
      <c r="C138" s="479" t="s">
        <v>72</v>
      </c>
      <c r="D138" s="480"/>
      <c r="E138" s="480"/>
      <c r="F138" s="480"/>
      <c r="G138" s="480"/>
      <c r="H138" s="480"/>
      <c r="I138" s="480"/>
      <c r="J138" s="480"/>
      <c r="K138" s="480"/>
      <c r="L138" s="480"/>
      <c r="M138" s="480"/>
      <c r="N138" s="480"/>
      <c r="O138" s="480"/>
      <c r="P138" s="480"/>
      <c r="Q138" s="480"/>
      <c r="R138" s="480"/>
      <c r="S138" s="480"/>
      <c r="T138" s="480"/>
      <c r="U138" s="480"/>
      <c r="V138" s="480"/>
      <c r="W138" s="480"/>
      <c r="X138" s="480"/>
      <c r="Y138" s="480"/>
      <c r="Z138" s="480"/>
      <c r="AA138" s="480"/>
      <c r="AB138" s="481"/>
      <c r="AC138" s="460" t="s">
        <v>91</v>
      </c>
      <c r="AD138" s="461"/>
      <c r="AE138" s="763">
        <f>SUM('05'!AE138:AP138)</f>
        <v>0</v>
      </c>
      <c r="AF138" s="764"/>
      <c r="AG138" s="764"/>
      <c r="AH138" s="765"/>
      <c r="AI138" s="763">
        <v>0</v>
      </c>
      <c r="AJ138" s="764"/>
      <c r="AK138" s="764"/>
      <c r="AL138" s="765"/>
      <c r="AM138" s="763">
        <v>0</v>
      </c>
      <c r="AN138" s="764"/>
      <c r="AO138" s="764"/>
      <c r="AP138" s="765"/>
      <c r="AQ138" s="455" t="str">
        <f t="shared" si="3"/>
        <v>n.é.</v>
      </c>
      <c r="AR138" s="456"/>
    </row>
    <row r="139" spans="1:44" ht="20.100000000000001" customHeight="1" x14ac:dyDescent="0.2">
      <c r="A139" s="320" t="s">
        <v>615</v>
      </c>
      <c r="B139" s="321"/>
      <c r="C139" s="382" t="s">
        <v>73</v>
      </c>
      <c r="D139" s="383"/>
      <c r="E139" s="383"/>
      <c r="F139" s="383"/>
      <c r="G139" s="383"/>
      <c r="H139" s="383"/>
      <c r="I139" s="383"/>
      <c r="J139" s="383"/>
      <c r="K139" s="383"/>
      <c r="L139" s="383"/>
      <c r="M139" s="383"/>
      <c r="N139" s="383"/>
      <c r="O139" s="383"/>
      <c r="P139" s="383"/>
      <c r="Q139" s="383"/>
      <c r="R139" s="383"/>
      <c r="S139" s="383"/>
      <c r="T139" s="383"/>
      <c r="U139" s="383"/>
      <c r="V139" s="383"/>
      <c r="W139" s="383"/>
      <c r="X139" s="383"/>
      <c r="Y139" s="383"/>
      <c r="Z139" s="383"/>
      <c r="AA139" s="383"/>
      <c r="AB139" s="384"/>
      <c r="AC139" s="460" t="s">
        <v>94</v>
      </c>
      <c r="AD139" s="461"/>
      <c r="AE139" s="763">
        <v>611858</v>
      </c>
      <c r="AF139" s="764"/>
      <c r="AG139" s="764"/>
      <c r="AH139" s="765"/>
      <c r="AI139" s="763">
        <v>611858</v>
      </c>
      <c r="AJ139" s="764"/>
      <c r="AK139" s="764"/>
      <c r="AL139" s="765"/>
      <c r="AM139" s="763">
        <v>334900</v>
      </c>
      <c r="AN139" s="764"/>
      <c r="AO139" s="764"/>
      <c r="AP139" s="765"/>
      <c r="AQ139" s="455">
        <f t="shared" si="3"/>
        <v>0.54734922155140575</v>
      </c>
      <c r="AR139" s="456"/>
    </row>
    <row r="140" spans="1:44" ht="20.100000000000001" customHeight="1" x14ac:dyDescent="0.2">
      <c r="A140" s="320" t="s">
        <v>616</v>
      </c>
      <c r="B140" s="321"/>
      <c r="C140" s="341" t="s">
        <v>74</v>
      </c>
      <c r="D140" s="342"/>
      <c r="E140" s="342"/>
      <c r="F140" s="342"/>
      <c r="G140" s="342"/>
      <c r="H140" s="342"/>
      <c r="I140" s="342"/>
      <c r="J140" s="342"/>
      <c r="K140" s="342"/>
      <c r="L140" s="342"/>
      <c r="M140" s="342"/>
      <c r="N140" s="342"/>
      <c r="O140" s="342"/>
      <c r="P140" s="342"/>
      <c r="Q140" s="342"/>
      <c r="R140" s="342"/>
      <c r="S140" s="342"/>
      <c r="T140" s="342"/>
      <c r="U140" s="342"/>
      <c r="V140" s="342"/>
      <c r="W140" s="342"/>
      <c r="X140" s="342"/>
      <c r="Y140" s="342"/>
      <c r="Z140" s="342"/>
      <c r="AA140" s="342"/>
      <c r="AB140" s="343"/>
      <c r="AC140" s="460" t="s">
        <v>95</v>
      </c>
      <c r="AD140" s="461"/>
      <c r="AE140" s="763">
        <v>874326</v>
      </c>
      <c r="AF140" s="764"/>
      <c r="AG140" s="764"/>
      <c r="AH140" s="765"/>
      <c r="AI140" s="763">
        <v>1123766</v>
      </c>
      <c r="AJ140" s="764"/>
      <c r="AK140" s="764"/>
      <c r="AL140" s="765"/>
      <c r="AM140" s="763">
        <v>424181</v>
      </c>
      <c r="AN140" s="764"/>
      <c r="AO140" s="764"/>
      <c r="AP140" s="765"/>
      <c r="AQ140" s="455">
        <f t="shared" ref="AQ140:AQ174" si="5">IF(AI140&gt;0,AM140/AI140,"n.é.")</f>
        <v>0.37746381364091813</v>
      </c>
      <c r="AR140" s="456"/>
    </row>
    <row r="141" spans="1:44" ht="20.100000000000001" customHeight="1" x14ac:dyDescent="0.2">
      <c r="A141" s="347" t="s">
        <v>617</v>
      </c>
      <c r="B141" s="348"/>
      <c r="C141" s="349" t="s">
        <v>747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0"/>
      <c r="U141" s="350"/>
      <c r="V141" s="350"/>
      <c r="W141" s="350"/>
      <c r="X141" s="350"/>
      <c r="Y141" s="350"/>
      <c r="Z141" s="350"/>
      <c r="AA141" s="350"/>
      <c r="AB141" s="351"/>
      <c r="AC141" s="473" t="s">
        <v>96</v>
      </c>
      <c r="AD141" s="474"/>
      <c r="AE141" s="826">
        <f>SUM(AE134:AH140)</f>
        <v>9770208</v>
      </c>
      <c r="AF141" s="827"/>
      <c r="AG141" s="827"/>
      <c r="AH141" s="828"/>
      <c r="AI141" s="826">
        <f>SUM(AI134:AL140)</f>
        <v>12037816</v>
      </c>
      <c r="AJ141" s="827"/>
      <c r="AK141" s="827"/>
      <c r="AL141" s="828"/>
      <c r="AM141" s="826">
        <f>SUM(AM134:AP140)</f>
        <v>7411782</v>
      </c>
      <c r="AN141" s="827"/>
      <c r="AO141" s="827"/>
      <c r="AP141" s="828"/>
      <c r="AQ141" s="372">
        <f t="shared" si="5"/>
        <v>0.61570819823130707</v>
      </c>
      <c r="AR141" s="373"/>
    </row>
    <row r="142" spans="1:44" ht="20.100000000000001" customHeight="1" x14ac:dyDescent="0.2">
      <c r="A142" s="320" t="s">
        <v>618</v>
      </c>
      <c r="B142" s="321"/>
      <c r="C142" s="341" t="s">
        <v>75</v>
      </c>
      <c r="D142" s="342"/>
      <c r="E142" s="342"/>
      <c r="F142" s="342"/>
      <c r="G142" s="342"/>
      <c r="H142" s="342"/>
      <c r="I142" s="342"/>
      <c r="J142" s="342"/>
      <c r="K142" s="342"/>
      <c r="L142" s="342"/>
      <c r="M142" s="342"/>
      <c r="N142" s="342"/>
      <c r="O142" s="342"/>
      <c r="P142" s="342"/>
      <c r="Q142" s="342"/>
      <c r="R142" s="342"/>
      <c r="S142" s="342"/>
      <c r="T142" s="342"/>
      <c r="U142" s="342"/>
      <c r="V142" s="342"/>
      <c r="W142" s="342"/>
      <c r="X142" s="342"/>
      <c r="Y142" s="342"/>
      <c r="Z142" s="342"/>
      <c r="AA142" s="342"/>
      <c r="AB142" s="343"/>
      <c r="AC142" s="460" t="s">
        <v>97</v>
      </c>
      <c r="AD142" s="461"/>
      <c r="AE142" s="763">
        <v>30000</v>
      </c>
      <c r="AF142" s="764"/>
      <c r="AG142" s="764"/>
      <c r="AH142" s="765"/>
      <c r="AI142" s="763">
        <v>30000</v>
      </c>
      <c r="AJ142" s="764"/>
      <c r="AK142" s="764"/>
      <c r="AL142" s="765"/>
      <c r="AM142" s="763">
        <v>0</v>
      </c>
      <c r="AN142" s="764"/>
      <c r="AO142" s="764"/>
      <c r="AP142" s="765"/>
      <c r="AQ142" s="455">
        <f t="shared" si="5"/>
        <v>0</v>
      </c>
      <c r="AR142" s="456"/>
    </row>
    <row r="143" spans="1:44" ht="20.100000000000001" customHeight="1" x14ac:dyDescent="0.2">
      <c r="A143" s="320" t="s">
        <v>619</v>
      </c>
      <c r="B143" s="321"/>
      <c r="C143" s="341" t="s">
        <v>76</v>
      </c>
      <c r="D143" s="342"/>
      <c r="E143" s="342"/>
      <c r="F143" s="342"/>
      <c r="G143" s="342"/>
      <c r="H143" s="342"/>
      <c r="I143" s="342"/>
      <c r="J143" s="342"/>
      <c r="K143" s="342"/>
      <c r="L143" s="342"/>
      <c r="M143" s="342"/>
      <c r="N143" s="342"/>
      <c r="O143" s="342"/>
      <c r="P143" s="342"/>
      <c r="Q143" s="342"/>
      <c r="R143" s="342"/>
      <c r="S143" s="342"/>
      <c r="T143" s="342"/>
      <c r="U143" s="342"/>
      <c r="V143" s="342"/>
      <c r="W143" s="342"/>
      <c r="X143" s="342"/>
      <c r="Y143" s="342"/>
      <c r="Z143" s="342"/>
      <c r="AA143" s="342"/>
      <c r="AB143" s="343"/>
      <c r="AC143" s="460" t="s">
        <v>98</v>
      </c>
      <c r="AD143" s="461"/>
      <c r="AE143" s="763">
        <f>SUM('05'!AE143:AP143)</f>
        <v>0</v>
      </c>
      <c r="AF143" s="764"/>
      <c r="AG143" s="764"/>
      <c r="AH143" s="765"/>
      <c r="AI143" s="763">
        <v>0</v>
      </c>
      <c r="AJ143" s="764"/>
      <c r="AK143" s="764"/>
      <c r="AL143" s="765"/>
      <c r="AM143" s="763">
        <v>0</v>
      </c>
      <c r="AN143" s="764"/>
      <c r="AO143" s="764"/>
      <c r="AP143" s="765"/>
      <c r="AQ143" s="455" t="str">
        <f t="shared" si="5"/>
        <v>n.é.</v>
      </c>
      <c r="AR143" s="456"/>
    </row>
    <row r="144" spans="1:44" ht="20.100000000000001" customHeight="1" x14ac:dyDescent="0.2">
      <c r="A144" s="347" t="s">
        <v>620</v>
      </c>
      <c r="B144" s="348"/>
      <c r="C144" s="349" t="s">
        <v>748</v>
      </c>
      <c r="D144" s="350"/>
      <c r="E144" s="350"/>
      <c r="F144" s="350"/>
      <c r="G144" s="350"/>
      <c r="H144" s="350"/>
      <c r="I144" s="350"/>
      <c r="J144" s="350"/>
      <c r="K144" s="350"/>
      <c r="L144" s="350"/>
      <c r="M144" s="350"/>
      <c r="N144" s="350"/>
      <c r="O144" s="350"/>
      <c r="P144" s="350"/>
      <c r="Q144" s="350"/>
      <c r="R144" s="350"/>
      <c r="S144" s="350"/>
      <c r="T144" s="350"/>
      <c r="U144" s="350"/>
      <c r="V144" s="350"/>
      <c r="W144" s="350"/>
      <c r="X144" s="350"/>
      <c r="Y144" s="350"/>
      <c r="Z144" s="350"/>
      <c r="AA144" s="350"/>
      <c r="AB144" s="351"/>
      <c r="AC144" s="473" t="s">
        <v>99</v>
      </c>
      <c r="AD144" s="474"/>
      <c r="AE144" s="826">
        <f>SUM(AE142:AH143)</f>
        <v>30000</v>
      </c>
      <c r="AF144" s="827"/>
      <c r="AG144" s="827"/>
      <c r="AH144" s="828"/>
      <c r="AI144" s="826">
        <f>SUM(AI142:AL143)</f>
        <v>30000</v>
      </c>
      <c r="AJ144" s="827"/>
      <c r="AK144" s="827"/>
      <c r="AL144" s="828"/>
      <c r="AM144" s="826">
        <f>SUM(AM142:AP143)</f>
        <v>0</v>
      </c>
      <c r="AN144" s="827"/>
      <c r="AO144" s="827"/>
      <c r="AP144" s="828"/>
      <c r="AQ144" s="372">
        <f t="shared" si="5"/>
        <v>0</v>
      </c>
      <c r="AR144" s="373"/>
    </row>
    <row r="145" spans="1:55" ht="20.100000000000001" customHeight="1" x14ac:dyDescent="0.2">
      <c r="A145" s="482" t="s">
        <v>621</v>
      </c>
      <c r="B145" s="321"/>
      <c r="C145" s="341" t="s">
        <v>77</v>
      </c>
      <c r="D145" s="342"/>
      <c r="E145" s="342"/>
      <c r="F145" s="342"/>
      <c r="G145" s="342"/>
      <c r="H145" s="342"/>
      <c r="I145" s="342"/>
      <c r="J145" s="342"/>
      <c r="K145" s="342"/>
      <c r="L145" s="342"/>
      <c r="M145" s="342"/>
      <c r="N145" s="342"/>
      <c r="O145" s="342"/>
      <c r="P145" s="342"/>
      <c r="Q145" s="342"/>
      <c r="R145" s="342"/>
      <c r="S145" s="342"/>
      <c r="T145" s="342"/>
      <c r="U145" s="342"/>
      <c r="V145" s="342"/>
      <c r="W145" s="342"/>
      <c r="X145" s="342"/>
      <c r="Y145" s="342"/>
      <c r="Z145" s="342"/>
      <c r="AA145" s="342"/>
      <c r="AB145" s="343"/>
      <c r="AC145" s="460" t="s">
        <v>100</v>
      </c>
      <c r="AD145" s="461"/>
      <c r="AE145" s="763">
        <v>7248024</v>
      </c>
      <c r="AF145" s="764"/>
      <c r="AG145" s="764"/>
      <c r="AH145" s="765"/>
      <c r="AI145" s="763">
        <v>8788315</v>
      </c>
      <c r="AJ145" s="764"/>
      <c r="AK145" s="764"/>
      <c r="AL145" s="765"/>
      <c r="AM145" s="763">
        <v>4707860</v>
      </c>
      <c r="AN145" s="764"/>
      <c r="AO145" s="764"/>
      <c r="AP145" s="765"/>
      <c r="AQ145" s="455">
        <f t="shared" si="5"/>
        <v>0.53569540918822323</v>
      </c>
      <c r="AR145" s="456"/>
    </row>
    <row r="146" spans="1:55" ht="20.100000000000001" customHeight="1" x14ac:dyDescent="0.2">
      <c r="A146" s="482" t="s">
        <v>622</v>
      </c>
      <c r="B146" s="321"/>
      <c r="C146" s="341" t="s">
        <v>78</v>
      </c>
      <c r="D146" s="342"/>
      <c r="E146" s="342"/>
      <c r="F146" s="342"/>
      <c r="G146" s="342"/>
      <c r="H146" s="342"/>
      <c r="I146" s="342"/>
      <c r="J146" s="342"/>
      <c r="K146" s="342"/>
      <c r="L146" s="342"/>
      <c r="M146" s="342"/>
      <c r="N146" s="342"/>
      <c r="O146" s="342"/>
      <c r="P146" s="342"/>
      <c r="Q146" s="342"/>
      <c r="R146" s="342"/>
      <c r="S146" s="342"/>
      <c r="T146" s="342"/>
      <c r="U146" s="342"/>
      <c r="V146" s="342"/>
      <c r="W146" s="342"/>
      <c r="X146" s="342"/>
      <c r="Y146" s="342"/>
      <c r="Z146" s="342"/>
      <c r="AA146" s="342"/>
      <c r="AB146" s="343"/>
      <c r="AC146" s="460" t="s">
        <v>101</v>
      </c>
      <c r="AD146" s="461"/>
      <c r="AE146" s="763">
        <v>952000</v>
      </c>
      <c r="AF146" s="764"/>
      <c r="AG146" s="764"/>
      <c r="AH146" s="765"/>
      <c r="AI146" s="763">
        <v>1426000</v>
      </c>
      <c r="AJ146" s="764"/>
      <c r="AK146" s="764"/>
      <c r="AL146" s="765"/>
      <c r="AM146" s="763">
        <v>1475000</v>
      </c>
      <c r="AN146" s="764"/>
      <c r="AO146" s="764"/>
      <c r="AP146" s="765"/>
      <c r="AQ146" s="455">
        <f t="shared" si="5"/>
        <v>1.0343618513323982</v>
      </c>
      <c r="AR146" s="456"/>
    </row>
    <row r="147" spans="1:55" ht="20.100000000000001" customHeight="1" x14ac:dyDescent="0.2">
      <c r="A147" s="482" t="s">
        <v>623</v>
      </c>
      <c r="B147" s="321"/>
      <c r="C147" s="341" t="s">
        <v>79</v>
      </c>
      <c r="D147" s="342"/>
      <c r="E147" s="342"/>
      <c r="F147" s="342"/>
      <c r="G147" s="342"/>
      <c r="H147" s="342"/>
      <c r="I147" s="342"/>
      <c r="J147" s="342"/>
      <c r="K147" s="342"/>
      <c r="L147" s="342"/>
      <c r="M147" s="342"/>
      <c r="N147" s="342"/>
      <c r="O147" s="342"/>
      <c r="P147" s="342"/>
      <c r="Q147" s="342"/>
      <c r="R147" s="342"/>
      <c r="S147" s="342"/>
      <c r="T147" s="342"/>
      <c r="U147" s="342"/>
      <c r="V147" s="342"/>
      <c r="W147" s="342"/>
      <c r="X147" s="342"/>
      <c r="Y147" s="342"/>
      <c r="Z147" s="342"/>
      <c r="AA147" s="342"/>
      <c r="AB147" s="343"/>
      <c r="AC147" s="460" t="s">
        <v>102</v>
      </c>
      <c r="AD147" s="461"/>
      <c r="AE147" s="763">
        <f>SUM('05'!AE147:AP147)</f>
        <v>0</v>
      </c>
      <c r="AF147" s="764"/>
      <c r="AG147" s="764"/>
      <c r="AH147" s="765"/>
      <c r="AI147" s="763">
        <v>0</v>
      </c>
      <c r="AJ147" s="764"/>
      <c r="AK147" s="764"/>
      <c r="AL147" s="765"/>
      <c r="AM147" s="763">
        <v>0</v>
      </c>
      <c r="AN147" s="764"/>
      <c r="AO147" s="764"/>
      <c r="AP147" s="765"/>
      <c r="AQ147" s="455" t="str">
        <f t="shared" si="5"/>
        <v>n.é.</v>
      </c>
      <c r="AR147" s="456"/>
    </row>
    <row r="148" spans="1:55" ht="20.100000000000001" customHeight="1" x14ac:dyDescent="0.2">
      <c r="A148" s="482" t="s">
        <v>624</v>
      </c>
      <c r="B148" s="321"/>
      <c r="C148" s="341" t="s">
        <v>80</v>
      </c>
      <c r="D148" s="342"/>
      <c r="E148" s="342"/>
      <c r="F148" s="342"/>
      <c r="G148" s="342"/>
      <c r="H148" s="342"/>
      <c r="I148" s="342"/>
      <c r="J148" s="342"/>
      <c r="K148" s="342"/>
      <c r="L148" s="342"/>
      <c r="M148" s="342"/>
      <c r="N148" s="342"/>
      <c r="O148" s="342"/>
      <c r="P148" s="342"/>
      <c r="Q148" s="342"/>
      <c r="R148" s="342"/>
      <c r="S148" s="342"/>
      <c r="T148" s="342"/>
      <c r="U148" s="342"/>
      <c r="V148" s="342"/>
      <c r="W148" s="342"/>
      <c r="X148" s="342"/>
      <c r="Y148" s="342"/>
      <c r="Z148" s="342"/>
      <c r="AA148" s="342"/>
      <c r="AB148" s="343"/>
      <c r="AC148" s="460" t="s">
        <v>103</v>
      </c>
      <c r="AD148" s="461"/>
      <c r="AE148" s="763">
        <f>SUM('05'!AE148:AP148)</f>
        <v>0</v>
      </c>
      <c r="AF148" s="764"/>
      <c r="AG148" s="764"/>
      <c r="AH148" s="765"/>
      <c r="AI148" s="763">
        <v>0</v>
      </c>
      <c r="AJ148" s="764"/>
      <c r="AK148" s="764"/>
      <c r="AL148" s="765"/>
      <c r="AM148" s="763">
        <v>0</v>
      </c>
      <c r="AN148" s="764"/>
      <c r="AO148" s="764"/>
      <c r="AP148" s="765"/>
      <c r="AQ148" s="455" t="str">
        <f t="shared" si="5"/>
        <v>n.é.</v>
      </c>
      <c r="AR148" s="456"/>
    </row>
    <row r="149" spans="1:55" ht="20.100000000000001" customHeight="1" x14ac:dyDescent="0.2">
      <c r="A149" s="482" t="s">
        <v>625</v>
      </c>
      <c r="B149" s="321"/>
      <c r="C149" s="341" t="s">
        <v>81</v>
      </c>
      <c r="D149" s="342"/>
      <c r="E149" s="342"/>
      <c r="F149" s="342"/>
      <c r="G149" s="342"/>
      <c r="H149" s="342"/>
      <c r="I149" s="342"/>
      <c r="J149" s="342"/>
      <c r="K149" s="342"/>
      <c r="L149" s="342"/>
      <c r="M149" s="342"/>
      <c r="N149" s="342"/>
      <c r="O149" s="342"/>
      <c r="P149" s="342"/>
      <c r="Q149" s="342"/>
      <c r="R149" s="342"/>
      <c r="S149" s="342"/>
      <c r="T149" s="342"/>
      <c r="U149" s="342"/>
      <c r="V149" s="342"/>
      <c r="W149" s="342"/>
      <c r="X149" s="342"/>
      <c r="Y149" s="342"/>
      <c r="Z149" s="342"/>
      <c r="AA149" s="342"/>
      <c r="AB149" s="343"/>
      <c r="AC149" s="460" t="s">
        <v>104</v>
      </c>
      <c r="AD149" s="461"/>
      <c r="AE149" s="763">
        <v>188518</v>
      </c>
      <c r="AF149" s="764"/>
      <c r="AG149" s="764"/>
      <c r="AH149" s="765"/>
      <c r="AI149" s="763">
        <v>100096</v>
      </c>
      <c r="AJ149" s="764"/>
      <c r="AK149" s="764"/>
      <c r="AL149" s="765"/>
      <c r="AM149" s="763">
        <v>8340</v>
      </c>
      <c r="AN149" s="764"/>
      <c r="AO149" s="764"/>
      <c r="AP149" s="765"/>
      <c r="AQ149" s="455">
        <f t="shared" si="5"/>
        <v>8.3320012787723788E-2</v>
      </c>
      <c r="AR149" s="456"/>
    </row>
    <row r="150" spans="1:55" ht="20.100000000000001" customHeight="1" x14ac:dyDescent="0.2">
      <c r="A150" s="483" t="s">
        <v>626</v>
      </c>
      <c r="B150" s="348"/>
      <c r="C150" s="349" t="s">
        <v>749</v>
      </c>
      <c r="D150" s="350"/>
      <c r="E150" s="350"/>
      <c r="F150" s="350"/>
      <c r="G150" s="350"/>
      <c r="H150" s="350"/>
      <c r="I150" s="350"/>
      <c r="J150" s="350"/>
      <c r="K150" s="350"/>
      <c r="L150" s="350"/>
      <c r="M150" s="350"/>
      <c r="N150" s="350"/>
      <c r="O150" s="350"/>
      <c r="P150" s="350"/>
      <c r="Q150" s="350"/>
      <c r="R150" s="350"/>
      <c r="S150" s="350"/>
      <c r="T150" s="350"/>
      <c r="U150" s="350"/>
      <c r="V150" s="350"/>
      <c r="W150" s="350"/>
      <c r="X150" s="350"/>
      <c r="Y150" s="350"/>
      <c r="Z150" s="350"/>
      <c r="AA150" s="350"/>
      <c r="AB150" s="351"/>
      <c r="AC150" s="473" t="s">
        <v>105</v>
      </c>
      <c r="AD150" s="474"/>
      <c r="AE150" s="826">
        <f>SUM(AE145:AH149)</f>
        <v>8388542</v>
      </c>
      <c r="AF150" s="827"/>
      <c r="AG150" s="827"/>
      <c r="AH150" s="828"/>
      <c r="AI150" s="826">
        <f>SUM(AI145:AL149)</f>
        <v>10314411</v>
      </c>
      <c r="AJ150" s="827"/>
      <c r="AK150" s="827"/>
      <c r="AL150" s="828"/>
      <c r="AM150" s="826">
        <f>SUM(AM145:AP149)</f>
        <v>6191200</v>
      </c>
      <c r="AN150" s="827"/>
      <c r="AO150" s="827"/>
      <c r="AP150" s="828"/>
      <c r="AQ150" s="372">
        <f t="shared" si="5"/>
        <v>0.60024755654976325</v>
      </c>
      <c r="AR150" s="373"/>
    </row>
    <row r="151" spans="1:55" ht="20.100000000000001" customHeight="1" x14ac:dyDescent="0.2">
      <c r="A151" s="483" t="s">
        <v>627</v>
      </c>
      <c r="B151" s="348"/>
      <c r="C151" s="349" t="s">
        <v>750</v>
      </c>
      <c r="D151" s="350"/>
      <c r="E151" s="350"/>
      <c r="F151" s="350"/>
      <c r="G151" s="350"/>
      <c r="H151" s="350"/>
      <c r="I151" s="350"/>
      <c r="J151" s="350"/>
      <c r="K151" s="350"/>
      <c r="L151" s="350"/>
      <c r="M151" s="350"/>
      <c r="N151" s="350"/>
      <c r="O151" s="350"/>
      <c r="P151" s="350"/>
      <c r="Q151" s="350"/>
      <c r="R151" s="350"/>
      <c r="S151" s="350"/>
      <c r="T151" s="350"/>
      <c r="U151" s="350"/>
      <c r="V151" s="350"/>
      <c r="W151" s="350"/>
      <c r="X151" s="350"/>
      <c r="Y151" s="350"/>
      <c r="Z151" s="350"/>
      <c r="AA151" s="350"/>
      <c r="AB151" s="351"/>
      <c r="AC151" s="471" t="s">
        <v>57</v>
      </c>
      <c r="AD151" s="472"/>
      <c r="AE151" s="808">
        <f>SUM(AE126,AE129,AE141,AE144,AE150)</f>
        <v>36202276</v>
      </c>
      <c r="AF151" s="809"/>
      <c r="AG151" s="809"/>
      <c r="AH151" s="810"/>
      <c r="AI151" s="808">
        <f>SUM(AI126,AI129,AI141,AI144,AI150)</f>
        <v>45769165</v>
      </c>
      <c r="AJ151" s="809"/>
      <c r="AK151" s="809"/>
      <c r="AL151" s="810"/>
      <c r="AM151" s="808">
        <f>SUM(AM126,AM129,AM141,AM144,AM150)</f>
        <v>29816594</v>
      </c>
      <c r="AN151" s="809"/>
      <c r="AO151" s="809"/>
      <c r="AP151" s="810"/>
      <c r="AQ151" s="372">
        <f t="shared" si="5"/>
        <v>0.6514559310837329</v>
      </c>
      <c r="AR151" s="373"/>
      <c r="BC151" s="63"/>
    </row>
    <row r="152" spans="1:55" ht="20.100000000000001" customHeight="1" x14ac:dyDescent="0.2">
      <c r="A152" s="482" t="s">
        <v>628</v>
      </c>
      <c r="B152" s="321"/>
      <c r="C152" s="341" t="s">
        <v>108</v>
      </c>
      <c r="D152" s="342"/>
      <c r="E152" s="342"/>
      <c r="F152" s="342"/>
      <c r="G152" s="342"/>
      <c r="H152" s="342"/>
      <c r="I152" s="342"/>
      <c r="J152" s="342"/>
      <c r="K152" s="342"/>
      <c r="L152" s="342"/>
      <c r="M152" s="342"/>
      <c r="N152" s="342"/>
      <c r="O152" s="342"/>
      <c r="P152" s="342"/>
      <c r="Q152" s="342"/>
      <c r="R152" s="342"/>
      <c r="S152" s="342"/>
      <c r="T152" s="342"/>
      <c r="U152" s="342"/>
      <c r="V152" s="342"/>
      <c r="W152" s="342"/>
      <c r="X152" s="342"/>
      <c r="Y152" s="342"/>
      <c r="Z152" s="342"/>
      <c r="AA152" s="342"/>
      <c r="AB152" s="343"/>
      <c r="AC152" s="460" t="s">
        <v>116</v>
      </c>
      <c r="AD152" s="461"/>
      <c r="AE152" s="763">
        <v>0</v>
      </c>
      <c r="AF152" s="764"/>
      <c r="AG152" s="764"/>
      <c r="AH152" s="765"/>
      <c r="AI152" s="763">
        <v>0</v>
      </c>
      <c r="AJ152" s="764"/>
      <c r="AK152" s="764"/>
      <c r="AL152" s="765"/>
      <c r="AM152" s="763">
        <v>0</v>
      </c>
      <c r="AN152" s="764"/>
      <c r="AO152" s="764"/>
      <c r="AP152" s="765"/>
      <c r="AQ152" s="455" t="str">
        <f t="shared" si="5"/>
        <v>n.é.</v>
      </c>
      <c r="AR152" s="456"/>
    </row>
    <row r="153" spans="1:55" ht="20.100000000000001" customHeight="1" x14ac:dyDescent="0.2">
      <c r="A153" s="482" t="s">
        <v>629</v>
      </c>
      <c r="B153" s="321"/>
      <c r="C153" s="341" t="s">
        <v>109</v>
      </c>
      <c r="D153" s="342"/>
      <c r="E153" s="342"/>
      <c r="F153" s="342"/>
      <c r="G153" s="342"/>
      <c r="H153" s="342"/>
      <c r="I153" s="342"/>
      <c r="J153" s="342"/>
      <c r="K153" s="342"/>
      <c r="L153" s="342"/>
      <c r="M153" s="342"/>
      <c r="N153" s="342"/>
      <c r="O153" s="342"/>
      <c r="P153" s="342"/>
      <c r="Q153" s="342"/>
      <c r="R153" s="342"/>
      <c r="S153" s="342"/>
      <c r="T153" s="342"/>
      <c r="U153" s="342"/>
      <c r="V153" s="342"/>
      <c r="W153" s="342"/>
      <c r="X153" s="342"/>
      <c r="Y153" s="342"/>
      <c r="Z153" s="342"/>
      <c r="AA153" s="342"/>
      <c r="AB153" s="343"/>
      <c r="AC153" s="460" t="s">
        <v>117</v>
      </c>
      <c r="AD153" s="461"/>
      <c r="AE153" s="763">
        <v>0</v>
      </c>
      <c r="AF153" s="764"/>
      <c r="AG153" s="764"/>
      <c r="AH153" s="765"/>
      <c r="AI153" s="763">
        <v>0</v>
      </c>
      <c r="AJ153" s="764"/>
      <c r="AK153" s="764"/>
      <c r="AL153" s="765"/>
      <c r="AM153" s="763">
        <v>0</v>
      </c>
      <c r="AN153" s="764"/>
      <c r="AO153" s="764"/>
      <c r="AP153" s="765"/>
      <c r="AQ153" s="455" t="str">
        <f t="shared" si="5"/>
        <v>n.é.</v>
      </c>
      <c r="AR153" s="456"/>
    </row>
    <row r="154" spans="1:55" ht="20.100000000000001" customHeight="1" x14ac:dyDescent="0.2">
      <c r="A154" s="482" t="s">
        <v>630</v>
      </c>
      <c r="B154" s="321"/>
      <c r="C154" s="479" t="s">
        <v>110</v>
      </c>
      <c r="D154" s="480"/>
      <c r="E154" s="480"/>
      <c r="F154" s="480"/>
      <c r="G154" s="480"/>
      <c r="H154" s="480"/>
      <c r="I154" s="480"/>
      <c r="J154" s="480"/>
      <c r="K154" s="480"/>
      <c r="L154" s="480"/>
      <c r="M154" s="480"/>
      <c r="N154" s="480"/>
      <c r="O154" s="480"/>
      <c r="P154" s="480"/>
      <c r="Q154" s="480"/>
      <c r="R154" s="480"/>
      <c r="S154" s="480"/>
      <c r="T154" s="480"/>
      <c r="U154" s="480"/>
      <c r="V154" s="480"/>
      <c r="W154" s="480"/>
      <c r="X154" s="480"/>
      <c r="Y154" s="480"/>
      <c r="Z154" s="480"/>
      <c r="AA154" s="480"/>
      <c r="AB154" s="481"/>
      <c r="AC154" s="460" t="s">
        <v>118</v>
      </c>
      <c r="AD154" s="461"/>
      <c r="AE154" s="763">
        <v>0</v>
      </c>
      <c r="AF154" s="764"/>
      <c r="AG154" s="764"/>
      <c r="AH154" s="765"/>
      <c r="AI154" s="763">
        <v>0</v>
      </c>
      <c r="AJ154" s="764"/>
      <c r="AK154" s="764"/>
      <c r="AL154" s="765"/>
      <c r="AM154" s="763">
        <v>0</v>
      </c>
      <c r="AN154" s="764"/>
      <c r="AO154" s="764"/>
      <c r="AP154" s="765"/>
      <c r="AQ154" s="455" t="str">
        <f t="shared" si="5"/>
        <v>n.é.</v>
      </c>
      <c r="AR154" s="456"/>
    </row>
    <row r="155" spans="1:55" ht="20.100000000000001" customHeight="1" x14ac:dyDescent="0.2">
      <c r="A155" s="482" t="s">
        <v>631</v>
      </c>
      <c r="B155" s="321"/>
      <c r="C155" s="479" t="s">
        <v>111</v>
      </c>
      <c r="D155" s="480"/>
      <c r="E155" s="480"/>
      <c r="F155" s="480"/>
      <c r="G155" s="480"/>
      <c r="H155" s="480"/>
      <c r="I155" s="480"/>
      <c r="J155" s="480"/>
      <c r="K155" s="480"/>
      <c r="L155" s="480"/>
      <c r="M155" s="480"/>
      <c r="N155" s="480"/>
      <c r="O155" s="480"/>
      <c r="P155" s="480"/>
      <c r="Q155" s="480"/>
      <c r="R155" s="480"/>
      <c r="S155" s="480"/>
      <c r="T155" s="480"/>
      <c r="U155" s="480"/>
      <c r="V155" s="480"/>
      <c r="W155" s="480"/>
      <c r="X155" s="480"/>
      <c r="Y155" s="480"/>
      <c r="Z155" s="480"/>
      <c r="AA155" s="480"/>
      <c r="AB155" s="481"/>
      <c r="AC155" s="460" t="s">
        <v>119</v>
      </c>
      <c r="AD155" s="461"/>
      <c r="AE155" s="763">
        <v>0</v>
      </c>
      <c r="AF155" s="764"/>
      <c r="AG155" s="764"/>
      <c r="AH155" s="765"/>
      <c r="AI155" s="763">
        <v>0</v>
      </c>
      <c r="AJ155" s="764"/>
      <c r="AK155" s="764"/>
      <c r="AL155" s="765"/>
      <c r="AM155" s="763">
        <v>0</v>
      </c>
      <c r="AN155" s="764"/>
      <c r="AO155" s="764"/>
      <c r="AP155" s="765"/>
      <c r="AQ155" s="455" t="str">
        <f t="shared" si="5"/>
        <v>n.é.</v>
      </c>
      <c r="AR155" s="456"/>
    </row>
    <row r="156" spans="1:55" ht="20.100000000000001" customHeight="1" x14ac:dyDescent="0.2">
      <c r="A156" s="482" t="s">
        <v>632</v>
      </c>
      <c r="B156" s="321"/>
      <c r="C156" s="479" t="s">
        <v>112</v>
      </c>
      <c r="D156" s="480"/>
      <c r="E156" s="480"/>
      <c r="F156" s="480"/>
      <c r="G156" s="480"/>
      <c r="H156" s="480"/>
      <c r="I156" s="480"/>
      <c r="J156" s="480"/>
      <c r="K156" s="480"/>
      <c r="L156" s="480"/>
      <c r="M156" s="480"/>
      <c r="N156" s="480"/>
      <c r="O156" s="480"/>
      <c r="P156" s="480"/>
      <c r="Q156" s="480"/>
      <c r="R156" s="480"/>
      <c r="S156" s="480"/>
      <c r="T156" s="480"/>
      <c r="U156" s="480"/>
      <c r="V156" s="480"/>
      <c r="W156" s="480"/>
      <c r="X156" s="480"/>
      <c r="Y156" s="480"/>
      <c r="Z156" s="480"/>
      <c r="AA156" s="480"/>
      <c r="AB156" s="481"/>
      <c r="AC156" s="460" t="s">
        <v>120</v>
      </c>
      <c r="AD156" s="461"/>
      <c r="AE156" s="763">
        <v>0</v>
      </c>
      <c r="AF156" s="764"/>
      <c r="AG156" s="764"/>
      <c r="AH156" s="765"/>
      <c r="AI156" s="763">
        <v>0</v>
      </c>
      <c r="AJ156" s="764"/>
      <c r="AK156" s="764"/>
      <c r="AL156" s="765"/>
      <c r="AM156" s="763">
        <v>0</v>
      </c>
      <c r="AN156" s="764"/>
      <c r="AO156" s="764"/>
      <c r="AP156" s="765"/>
      <c r="AQ156" s="455" t="str">
        <f t="shared" si="5"/>
        <v>n.é.</v>
      </c>
      <c r="AR156" s="456"/>
    </row>
    <row r="157" spans="1:55" ht="20.100000000000001" customHeight="1" x14ac:dyDescent="0.2">
      <c r="A157" s="482" t="s">
        <v>660</v>
      </c>
      <c r="B157" s="321"/>
      <c r="C157" s="341" t="s">
        <v>113</v>
      </c>
      <c r="D157" s="342"/>
      <c r="E157" s="342"/>
      <c r="F157" s="342"/>
      <c r="G157" s="342"/>
      <c r="H157" s="342"/>
      <c r="I157" s="342"/>
      <c r="J157" s="342"/>
      <c r="K157" s="342"/>
      <c r="L157" s="342"/>
      <c r="M157" s="342"/>
      <c r="N157" s="342"/>
      <c r="O157" s="342"/>
      <c r="P157" s="342"/>
      <c r="Q157" s="342"/>
      <c r="R157" s="342"/>
      <c r="S157" s="342"/>
      <c r="T157" s="342"/>
      <c r="U157" s="342"/>
      <c r="V157" s="342"/>
      <c r="W157" s="342"/>
      <c r="X157" s="342"/>
      <c r="Y157" s="342"/>
      <c r="Z157" s="342"/>
      <c r="AA157" s="342"/>
      <c r="AB157" s="343"/>
      <c r="AC157" s="460" t="s">
        <v>121</v>
      </c>
      <c r="AD157" s="461"/>
      <c r="AE157" s="763">
        <v>0</v>
      </c>
      <c r="AF157" s="764"/>
      <c r="AG157" s="764"/>
      <c r="AH157" s="765"/>
      <c r="AI157" s="763">
        <v>0</v>
      </c>
      <c r="AJ157" s="764"/>
      <c r="AK157" s="764"/>
      <c r="AL157" s="765"/>
      <c r="AM157" s="763">
        <v>0</v>
      </c>
      <c r="AN157" s="764"/>
      <c r="AO157" s="764"/>
      <c r="AP157" s="765"/>
      <c r="AQ157" s="455" t="str">
        <f t="shared" si="5"/>
        <v>n.é.</v>
      </c>
      <c r="AR157" s="456"/>
    </row>
    <row r="158" spans="1:55" ht="20.100000000000001" customHeight="1" x14ac:dyDescent="0.2">
      <c r="A158" s="482" t="s">
        <v>661</v>
      </c>
      <c r="B158" s="321"/>
      <c r="C158" s="341" t="s">
        <v>114</v>
      </c>
      <c r="D158" s="342"/>
      <c r="E158" s="342"/>
      <c r="F158" s="342"/>
      <c r="G158" s="342"/>
      <c r="H158" s="342"/>
      <c r="I158" s="342"/>
      <c r="J158" s="342"/>
      <c r="K158" s="342"/>
      <c r="L158" s="342"/>
      <c r="M158" s="342"/>
      <c r="N158" s="342"/>
      <c r="O158" s="342"/>
      <c r="P158" s="342"/>
      <c r="Q158" s="342"/>
      <c r="R158" s="342"/>
      <c r="S158" s="342"/>
      <c r="T158" s="342"/>
      <c r="U158" s="342"/>
      <c r="V158" s="342"/>
      <c r="W158" s="342"/>
      <c r="X158" s="342"/>
      <c r="Y158" s="342"/>
      <c r="Z158" s="342"/>
      <c r="AA158" s="342"/>
      <c r="AB158" s="343"/>
      <c r="AC158" s="460" t="s">
        <v>122</v>
      </c>
      <c r="AD158" s="461"/>
      <c r="AE158" s="763">
        <v>0</v>
      </c>
      <c r="AF158" s="764"/>
      <c r="AG158" s="764"/>
      <c r="AH158" s="765"/>
      <c r="AI158" s="763">
        <v>0</v>
      </c>
      <c r="AJ158" s="764"/>
      <c r="AK158" s="764"/>
      <c r="AL158" s="765"/>
      <c r="AM158" s="763">
        <v>0</v>
      </c>
      <c r="AN158" s="764"/>
      <c r="AO158" s="764"/>
      <c r="AP158" s="765"/>
      <c r="AQ158" s="455" t="str">
        <f t="shared" si="5"/>
        <v>n.é.</v>
      </c>
      <c r="AR158" s="456"/>
    </row>
    <row r="159" spans="1:55" ht="20.100000000000001" customHeight="1" x14ac:dyDescent="0.2">
      <c r="A159" s="482" t="s">
        <v>662</v>
      </c>
      <c r="B159" s="321"/>
      <c r="C159" s="341" t="s">
        <v>115</v>
      </c>
      <c r="D159" s="342"/>
      <c r="E159" s="342"/>
      <c r="F159" s="342"/>
      <c r="G159" s="342"/>
      <c r="H159" s="342"/>
      <c r="I159" s="342"/>
      <c r="J159" s="342"/>
      <c r="K159" s="342"/>
      <c r="L159" s="342"/>
      <c r="M159" s="342"/>
      <c r="N159" s="342"/>
      <c r="O159" s="342"/>
      <c r="P159" s="342"/>
      <c r="Q159" s="342"/>
      <c r="R159" s="342"/>
      <c r="S159" s="342"/>
      <c r="T159" s="342"/>
      <c r="U159" s="342"/>
      <c r="V159" s="342"/>
      <c r="W159" s="342"/>
      <c r="X159" s="342"/>
      <c r="Y159" s="342"/>
      <c r="Z159" s="342"/>
      <c r="AA159" s="342"/>
      <c r="AB159" s="343"/>
      <c r="AC159" s="460" t="s">
        <v>123</v>
      </c>
      <c r="AD159" s="461"/>
      <c r="AE159" s="763">
        <v>0</v>
      </c>
      <c r="AF159" s="764"/>
      <c r="AG159" s="764"/>
      <c r="AH159" s="765"/>
      <c r="AI159" s="763">
        <v>0</v>
      </c>
      <c r="AJ159" s="764"/>
      <c r="AK159" s="764"/>
      <c r="AL159" s="765"/>
      <c r="AM159" s="763">
        <v>0</v>
      </c>
      <c r="AN159" s="764"/>
      <c r="AO159" s="764"/>
      <c r="AP159" s="765"/>
      <c r="AQ159" s="455" t="str">
        <f t="shared" si="5"/>
        <v>n.é.</v>
      </c>
      <c r="AR159" s="456"/>
    </row>
    <row r="160" spans="1:55" ht="20.100000000000001" customHeight="1" x14ac:dyDescent="0.2">
      <c r="A160" s="483" t="s">
        <v>663</v>
      </c>
      <c r="B160" s="348"/>
      <c r="C160" s="349" t="s">
        <v>751</v>
      </c>
      <c r="D160" s="350"/>
      <c r="E160" s="350"/>
      <c r="F160" s="350"/>
      <c r="G160" s="350"/>
      <c r="H160" s="350"/>
      <c r="I160" s="350"/>
      <c r="J160" s="350"/>
      <c r="K160" s="350"/>
      <c r="L160" s="350"/>
      <c r="M160" s="350"/>
      <c r="N160" s="350"/>
      <c r="O160" s="350"/>
      <c r="P160" s="350"/>
      <c r="Q160" s="350"/>
      <c r="R160" s="350"/>
      <c r="S160" s="350"/>
      <c r="T160" s="350"/>
      <c r="U160" s="350"/>
      <c r="V160" s="350"/>
      <c r="W160" s="350"/>
      <c r="X160" s="350"/>
      <c r="Y160" s="350"/>
      <c r="Z160" s="350"/>
      <c r="AA160" s="350"/>
      <c r="AB160" s="351"/>
      <c r="AC160" s="471" t="s">
        <v>58</v>
      </c>
      <c r="AD160" s="472"/>
      <c r="AE160" s="808">
        <f>SUM(AE152:AH159)</f>
        <v>0</v>
      </c>
      <c r="AF160" s="809"/>
      <c r="AG160" s="809"/>
      <c r="AH160" s="810"/>
      <c r="AI160" s="808">
        <f>SUM(AI152:AL159)</f>
        <v>0</v>
      </c>
      <c r="AJ160" s="809"/>
      <c r="AK160" s="809"/>
      <c r="AL160" s="810"/>
      <c r="AM160" s="808">
        <v>0</v>
      </c>
      <c r="AN160" s="809"/>
      <c r="AO160" s="809"/>
      <c r="AP160" s="810"/>
      <c r="AQ160" s="372" t="str">
        <f t="shared" si="5"/>
        <v>n.é.</v>
      </c>
      <c r="AR160" s="373"/>
    </row>
    <row r="161" spans="1:44" ht="20.100000000000001" customHeight="1" x14ac:dyDescent="0.2">
      <c r="A161" s="482" t="s">
        <v>664</v>
      </c>
      <c r="B161" s="321"/>
      <c r="C161" s="322" t="s">
        <v>142</v>
      </c>
      <c r="D161" s="323"/>
      <c r="E161" s="323"/>
      <c r="F161" s="323"/>
      <c r="G161" s="323"/>
      <c r="H161" s="323"/>
      <c r="I161" s="323"/>
      <c r="J161" s="323"/>
      <c r="K161" s="323"/>
      <c r="L161" s="323"/>
      <c r="M161" s="323"/>
      <c r="N161" s="323"/>
      <c r="O161" s="323"/>
      <c r="P161" s="323"/>
      <c r="Q161" s="323"/>
      <c r="R161" s="323"/>
      <c r="S161" s="323"/>
      <c r="T161" s="323"/>
      <c r="U161" s="323"/>
      <c r="V161" s="323"/>
      <c r="W161" s="323"/>
      <c r="X161" s="323"/>
      <c r="Y161" s="323"/>
      <c r="Z161" s="323"/>
      <c r="AA161" s="323"/>
      <c r="AB161" s="324"/>
      <c r="AC161" s="460" t="s">
        <v>131</v>
      </c>
      <c r="AD161" s="461"/>
      <c r="AE161" s="763">
        <v>0</v>
      </c>
      <c r="AF161" s="764"/>
      <c r="AG161" s="764"/>
      <c r="AH161" s="765"/>
      <c r="AI161" s="763">
        <v>0</v>
      </c>
      <c r="AJ161" s="764"/>
      <c r="AK161" s="764"/>
      <c r="AL161" s="765"/>
      <c r="AM161" s="763">
        <v>0</v>
      </c>
      <c r="AN161" s="764"/>
      <c r="AO161" s="764"/>
      <c r="AP161" s="765"/>
      <c r="AQ161" s="455" t="str">
        <f t="shared" si="5"/>
        <v>n.é.</v>
      </c>
      <c r="AR161" s="456"/>
    </row>
    <row r="162" spans="1:44" ht="20.100000000000001" customHeight="1" x14ac:dyDescent="0.2">
      <c r="A162" s="482" t="s">
        <v>665</v>
      </c>
      <c r="B162" s="487"/>
      <c r="C162" s="322" t="s">
        <v>634</v>
      </c>
      <c r="D162" s="323"/>
      <c r="E162" s="323"/>
      <c r="F162" s="323"/>
      <c r="G162" s="323"/>
      <c r="H162" s="323"/>
      <c r="I162" s="323"/>
      <c r="J162" s="323"/>
      <c r="K162" s="323"/>
      <c r="L162" s="323"/>
      <c r="M162" s="323"/>
      <c r="N162" s="323"/>
      <c r="O162" s="323"/>
      <c r="P162" s="323"/>
      <c r="Q162" s="323"/>
      <c r="R162" s="323"/>
      <c r="S162" s="323"/>
      <c r="T162" s="323"/>
      <c r="U162" s="323"/>
      <c r="V162" s="323"/>
      <c r="W162" s="323"/>
      <c r="X162" s="323"/>
      <c r="Y162" s="323"/>
      <c r="Z162" s="323"/>
      <c r="AA162" s="323"/>
      <c r="AB162" s="324"/>
      <c r="AC162" s="460" t="s">
        <v>633</v>
      </c>
      <c r="AD162" s="461"/>
      <c r="AE162" s="763">
        <v>0</v>
      </c>
      <c r="AF162" s="764"/>
      <c r="AG162" s="764"/>
      <c r="AH162" s="765"/>
      <c r="AI162" s="763">
        <v>0</v>
      </c>
      <c r="AJ162" s="764"/>
      <c r="AK162" s="764"/>
      <c r="AL162" s="765"/>
      <c r="AM162" s="763">
        <v>0</v>
      </c>
      <c r="AN162" s="764"/>
      <c r="AO162" s="764"/>
      <c r="AP162" s="765"/>
      <c r="AQ162" s="455" t="str">
        <f t="shared" si="5"/>
        <v>n.é.</v>
      </c>
      <c r="AR162" s="456"/>
    </row>
    <row r="163" spans="1:44" ht="20.100000000000001" customHeight="1" x14ac:dyDescent="0.2">
      <c r="A163" s="482" t="s">
        <v>666</v>
      </c>
      <c r="B163" s="487"/>
      <c r="C163" s="322" t="s">
        <v>635</v>
      </c>
      <c r="D163" s="323"/>
      <c r="E163" s="323"/>
      <c r="F163" s="323"/>
      <c r="G163" s="323"/>
      <c r="H163" s="323"/>
      <c r="I163" s="323"/>
      <c r="J163" s="323"/>
      <c r="K163" s="323"/>
      <c r="L163" s="323"/>
      <c r="M163" s="323"/>
      <c r="N163" s="323"/>
      <c r="O163" s="323"/>
      <c r="P163" s="323"/>
      <c r="Q163" s="323"/>
      <c r="R163" s="323"/>
      <c r="S163" s="323"/>
      <c r="T163" s="323"/>
      <c r="U163" s="323"/>
      <c r="V163" s="323"/>
      <c r="W163" s="323"/>
      <c r="X163" s="323"/>
      <c r="Y163" s="323"/>
      <c r="Z163" s="323"/>
      <c r="AA163" s="323"/>
      <c r="AB163" s="324"/>
      <c r="AC163" s="460" t="s">
        <v>636</v>
      </c>
      <c r="AD163" s="461"/>
      <c r="AE163" s="763">
        <v>0</v>
      </c>
      <c r="AF163" s="764"/>
      <c r="AG163" s="764"/>
      <c r="AH163" s="765"/>
      <c r="AI163" s="763">
        <v>0</v>
      </c>
      <c r="AJ163" s="764"/>
      <c r="AK163" s="764"/>
      <c r="AL163" s="765"/>
      <c r="AM163" s="763">
        <v>0</v>
      </c>
      <c r="AN163" s="764"/>
      <c r="AO163" s="764"/>
      <c r="AP163" s="765"/>
      <c r="AQ163" s="455" t="str">
        <f t="shared" si="5"/>
        <v>n.é.</v>
      </c>
      <c r="AR163" s="456"/>
    </row>
    <row r="164" spans="1:44" ht="20.100000000000001" customHeight="1" x14ac:dyDescent="0.2">
      <c r="A164" s="482" t="s">
        <v>667</v>
      </c>
      <c r="B164" s="487"/>
      <c r="C164" s="322" t="s">
        <v>637</v>
      </c>
      <c r="D164" s="323"/>
      <c r="E164" s="323"/>
      <c r="F164" s="323"/>
      <c r="G164" s="323"/>
      <c r="H164" s="323"/>
      <c r="I164" s="323"/>
      <c r="J164" s="323"/>
      <c r="K164" s="323"/>
      <c r="L164" s="323"/>
      <c r="M164" s="323"/>
      <c r="N164" s="323"/>
      <c r="O164" s="323"/>
      <c r="P164" s="323"/>
      <c r="Q164" s="323"/>
      <c r="R164" s="323"/>
      <c r="S164" s="323"/>
      <c r="T164" s="323"/>
      <c r="U164" s="323"/>
      <c r="V164" s="323"/>
      <c r="W164" s="323"/>
      <c r="X164" s="323"/>
      <c r="Y164" s="323"/>
      <c r="Z164" s="323"/>
      <c r="AA164" s="323"/>
      <c r="AB164" s="324"/>
      <c r="AC164" s="460" t="s">
        <v>638</v>
      </c>
      <c r="AD164" s="461"/>
      <c r="AE164" s="763">
        <v>0</v>
      </c>
      <c r="AF164" s="764"/>
      <c r="AG164" s="764"/>
      <c r="AH164" s="765"/>
      <c r="AI164" s="763">
        <v>0</v>
      </c>
      <c r="AJ164" s="764"/>
      <c r="AK164" s="764"/>
      <c r="AL164" s="765"/>
      <c r="AM164" s="763">
        <v>0</v>
      </c>
      <c r="AN164" s="764"/>
      <c r="AO164" s="764"/>
      <c r="AP164" s="765"/>
      <c r="AQ164" s="455" t="str">
        <f t="shared" si="5"/>
        <v>n.é.</v>
      </c>
      <c r="AR164" s="456"/>
    </row>
    <row r="165" spans="1:44" ht="20.100000000000001" customHeight="1" x14ac:dyDescent="0.2">
      <c r="A165" s="482" t="s">
        <v>668</v>
      </c>
      <c r="B165" s="487"/>
      <c r="C165" s="322" t="s">
        <v>424</v>
      </c>
      <c r="D165" s="323"/>
      <c r="E165" s="323"/>
      <c r="F165" s="323"/>
      <c r="G165" s="323"/>
      <c r="H165" s="323"/>
      <c r="I165" s="323"/>
      <c r="J165" s="323"/>
      <c r="K165" s="323"/>
      <c r="L165" s="323"/>
      <c r="M165" s="323"/>
      <c r="N165" s="323"/>
      <c r="O165" s="323"/>
      <c r="P165" s="323"/>
      <c r="Q165" s="323"/>
      <c r="R165" s="323"/>
      <c r="S165" s="323"/>
      <c r="T165" s="323"/>
      <c r="U165" s="323"/>
      <c r="V165" s="323"/>
      <c r="W165" s="323"/>
      <c r="X165" s="323"/>
      <c r="Y165" s="323"/>
      <c r="Z165" s="323"/>
      <c r="AA165" s="323"/>
      <c r="AB165" s="324"/>
      <c r="AC165" s="460" t="s">
        <v>132</v>
      </c>
      <c r="AD165" s="461"/>
      <c r="AE165" s="763">
        <v>0</v>
      </c>
      <c r="AF165" s="764"/>
      <c r="AG165" s="764"/>
      <c r="AH165" s="765"/>
      <c r="AI165" s="763">
        <v>0</v>
      </c>
      <c r="AJ165" s="764"/>
      <c r="AK165" s="764"/>
      <c r="AL165" s="765"/>
      <c r="AM165" s="763">
        <v>0</v>
      </c>
      <c r="AN165" s="764"/>
      <c r="AO165" s="764"/>
      <c r="AP165" s="765"/>
      <c r="AQ165" s="455" t="str">
        <f t="shared" si="5"/>
        <v>n.é.</v>
      </c>
      <c r="AR165" s="456"/>
    </row>
    <row r="166" spans="1:44" ht="20.100000000000001" customHeight="1" x14ac:dyDescent="0.2">
      <c r="A166" s="482" t="s">
        <v>669</v>
      </c>
      <c r="B166" s="487"/>
      <c r="C166" s="322" t="s">
        <v>423</v>
      </c>
      <c r="D166" s="323"/>
      <c r="E166" s="323"/>
      <c r="F166" s="323"/>
      <c r="G166" s="323"/>
      <c r="H166" s="323"/>
      <c r="I166" s="323"/>
      <c r="J166" s="323"/>
      <c r="K166" s="323"/>
      <c r="L166" s="323"/>
      <c r="M166" s="323"/>
      <c r="N166" s="323"/>
      <c r="O166" s="323"/>
      <c r="P166" s="323"/>
      <c r="Q166" s="323"/>
      <c r="R166" s="323"/>
      <c r="S166" s="323"/>
      <c r="T166" s="323"/>
      <c r="U166" s="323"/>
      <c r="V166" s="323"/>
      <c r="W166" s="323"/>
      <c r="X166" s="323"/>
      <c r="Y166" s="323"/>
      <c r="Z166" s="323"/>
      <c r="AA166" s="323"/>
      <c r="AB166" s="324"/>
      <c r="AC166" s="460" t="s">
        <v>133</v>
      </c>
      <c r="AD166" s="461"/>
      <c r="AE166" s="763">
        <v>0</v>
      </c>
      <c r="AF166" s="764"/>
      <c r="AG166" s="764"/>
      <c r="AH166" s="765"/>
      <c r="AI166" s="763">
        <v>0</v>
      </c>
      <c r="AJ166" s="764"/>
      <c r="AK166" s="764"/>
      <c r="AL166" s="765"/>
      <c r="AM166" s="763">
        <v>0</v>
      </c>
      <c r="AN166" s="764"/>
      <c r="AO166" s="764"/>
      <c r="AP166" s="765"/>
      <c r="AQ166" s="455" t="str">
        <f t="shared" si="5"/>
        <v>n.é.</v>
      </c>
      <c r="AR166" s="456"/>
    </row>
    <row r="167" spans="1:44" ht="20.100000000000001" customHeight="1" x14ac:dyDescent="0.2">
      <c r="A167" s="482" t="s">
        <v>670</v>
      </c>
      <c r="B167" s="487"/>
      <c r="C167" s="322" t="s">
        <v>422</v>
      </c>
      <c r="D167" s="323"/>
      <c r="E167" s="323"/>
      <c r="F167" s="323"/>
      <c r="G167" s="323"/>
      <c r="H167" s="323"/>
      <c r="I167" s="323"/>
      <c r="J167" s="323"/>
      <c r="K167" s="323"/>
      <c r="L167" s="323"/>
      <c r="M167" s="323"/>
      <c r="N167" s="323"/>
      <c r="O167" s="323"/>
      <c r="P167" s="323"/>
      <c r="Q167" s="323"/>
      <c r="R167" s="323"/>
      <c r="S167" s="323"/>
      <c r="T167" s="323"/>
      <c r="U167" s="323"/>
      <c r="V167" s="323"/>
      <c r="W167" s="323"/>
      <c r="X167" s="323"/>
      <c r="Y167" s="323"/>
      <c r="Z167" s="323"/>
      <c r="AA167" s="323"/>
      <c r="AB167" s="324"/>
      <c r="AC167" s="460" t="s">
        <v>134</v>
      </c>
      <c r="AD167" s="461"/>
      <c r="AE167" s="763">
        <v>0</v>
      </c>
      <c r="AF167" s="764"/>
      <c r="AG167" s="764"/>
      <c r="AH167" s="765"/>
      <c r="AI167" s="763">
        <v>0</v>
      </c>
      <c r="AJ167" s="764"/>
      <c r="AK167" s="764"/>
      <c r="AL167" s="765"/>
      <c r="AM167" s="763">
        <v>0</v>
      </c>
      <c r="AN167" s="764"/>
      <c r="AO167" s="764"/>
      <c r="AP167" s="765"/>
      <c r="AQ167" s="455" t="str">
        <f t="shared" si="5"/>
        <v>n.é.</v>
      </c>
      <c r="AR167" s="456"/>
    </row>
    <row r="168" spans="1:44" ht="20.100000000000001" customHeight="1" x14ac:dyDescent="0.2">
      <c r="A168" s="482" t="s">
        <v>671</v>
      </c>
      <c r="B168" s="487"/>
      <c r="C168" s="322" t="s">
        <v>143</v>
      </c>
      <c r="D168" s="323"/>
      <c r="E168" s="323"/>
      <c r="F168" s="323"/>
      <c r="G168" s="323"/>
      <c r="H168" s="323"/>
      <c r="I168" s="323"/>
      <c r="J168" s="323"/>
      <c r="K168" s="323"/>
      <c r="L168" s="323"/>
      <c r="M168" s="323"/>
      <c r="N168" s="323"/>
      <c r="O168" s="323"/>
      <c r="P168" s="323"/>
      <c r="Q168" s="323"/>
      <c r="R168" s="323"/>
      <c r="S168" s="323"/>
      <c r="T168" s="323"/>
      <c r="U168" s="323"/>
      <c r="V168" s="323"/>
      <c r="W168" s="323"/>
      <c r="X168" s="323"/>
      <c r="Y168" s="323"/>
      <c r="Z168" s="323"/>
      <c r="AA168" s="323"/>
      <c r="AB168" s="324"/>
      <c r="AC168" s="460" t="s">
        <v>135</v>
      </c>
      <c r="AD168" s="461"/>
      <c r="AE168" s="763">
        <v>0</v>
      </c>
      <c r="AF168" s="764"/>
      <c r="AG168" s="764"/>
      <c r="AH168" s="765"/>
      <c r="AI168" s="763">
        <v>0</v>
      </c>
      <c r="AJ168" s="764"/>
      <c r="AK168" s="764"/>
      <c r="AL168" s="765"/>
      <c r="AM168" s="763">
        <v>0</v>
      </c>
      <c r="AN168" s="764"/>
      <c r="AO168" s="764"/>
      <c r="AP168" s="765"/>
      <c r="AQ168" s="455" t="str">
        <f t="shared" si="5"/>
        <v>n.é.</v>
      </c>
      <c r="AR168" s="456"/>
    </row>
    <row r="169" spans="1:44" ht="20.100000000000001" customHeight="1" x14ac:dyDescent="0.2">
      <c r="A169" s="482" t="s">
        <v>672</v>
      </c>
      <c r="B169" s="487"/>
      <c r="C169" s="322" t="s">
        <v>421</v>
      </c>
      <c r="D169" s="323"/>
      <c r="E169" s="323"/>
      <c r="F169" s="323"/>
      <c r="G169" s="323"/>
      <c r="H169" s="323"/>
      <c r="I169" s="323"/>
      <c r="J169" s="323"/>
      <c r="K169" s="323"/>
      <c r="L169" s="323"/>
      <c r="M169" s="323"/>
      <c r="N169" s="323"/>
      <c r="O169" s="323"/>
      <c r="P169" s="323"/>
      <c r="Q169" s="323"/>
      <c r="R169" s="323"/>
      <c r="S169" s="323"/>
      <c r="T169" s="323"/>
      <c r="U169" s="323"/>
      <c r="V169" s="323"/>
      <c r="W169" s="323"/>
      <c r="X169" s="323"/>
      <c r="Y169" s="323"/>
      <c r="Z169" s="323"/>
      <c r="AA169" s="323"/>
      <c r="AB169" s="324"/>
      <c r="AC169" s="460" t="s">
        <v>136</v>
      </c>
      <c r="AD169" s="461"/>
      <c r="AE169" s="763">
        <v>0</v>
      </c>
      <c r="AF169" s="764"/>
      <c r="AG169" s="764"/>
      <c r="AH169" s="765"/>
      <c r="AI169" s="763">
        <v>0</v>
      </c>
      <c r="AJ169" s="764"/>
      <c r="AK169" s="764"/>
      <c r="AL169" s="765"/>
      <c r="AM169" s="763">
        <v>0</v>
      </c>
      <c r="AN169" s="764"/>
      <c r="AO169" s="764"/>
      <c r="AP169" s="765"/>
      <c r="AQ169" s="455" t="str">
        <f t="shared" si="5"/>
        <v>n.é.</v>
      </c>
      <c r="AR169" s="456"/>
    </row>
    <row r="170" spans="1:44" ht="20.100000000000001" customHeight="1" x14ac:dyDescent="0.2">
      <c r="A170" s="482" t="s">
        <v>673</v>
      </c>
      <c r="B170" s="487"/>
      <c r="C170" s="322" t="s">
        <v>420</v>
      </c>
      <c r="D170" s="323"/>
      <c r="E170" s="323"/>
      <c r="F170" s="323"/>
      <c r="G170" s="323"/>
      <c r="H170" s="323"/>
      <c r="I170" s="323"/>
      <c r="J170" s="323"/>
      <c r="K170" s="323"/>
      <c r="L170" s="323"/>
      <c r="M170" s="323"/>
      <c r="N170" s="323"/>
      <c r="O170" s="323"/>
      <c r="P170" s="323"/>
      <c r="Q170" s="323"/>
      <c r="R170" s="323"/>
      <c r="S170" s="323"/>
      <c r="T170" s="323"/>
      <c r="U170" s="323"/>
      <c r="V170" s="323"/>
      <c r="W170" s="323"/>
      <c r="X170" s="323"/>
      <c r="Y170" s="323"/>
      <c r="Z170" s="323"/>
      <c r="AA170" s="323"/>
      <c r="AB170" s="324"/>
      <c r="AC170" s="460" t="s">
        <v>137</v>
      </c>
      <c r="AD170" s="461"/>
      <c r="AE170" s="763">
        <v>0</v>
      </c>
      <c r="AF170" s="764"/>
      <c r="AG170" s="764"/>
      <c r="AH170" s="765"/>
      <c r="AI170" s="763">
        <v>0</v>
      </c>
      <c r="AJ170" s="764"/>
      <c r="AK170" s="764"/>
      <c r="AL170" s="765"/>
      <c r="AM170" s="763">
        <v>0</v>
      </c>
      <c r="AN170" s="764"/>
      <c r="AO170" s="764"/>
      <c r="AP170" s="765"/>
      <c r="AQ170" s="455" t="str">
        <f t="shared" si="5"/>
        <v>n.é.</v>
      </c>
      <c r="AR170" s="456"/>
    </row>
    <row r="171" spans="1:44" ht="20.100000000000001" customHeight="1" x14ac:dyDescent="0.2">
      <c r="A171" s="482" t="s">
        <v>674</v>
      </c>
      <c r="B171" s="487"/>
      <c r="C171" s="322" t="s">
        <v>144</v>
      </c>
      <c r="D171" s="323"/>
      <c r="E171" s="323"/>
      <c r="F171" s="323"/>
      <c r="G171" s="323"/>
      <c r="H171" s="323"/>
      <c r="I171" s="323"/>
      <c r="J171" s="323"/>
      <c r="K171" s="323"/>
      <c r="L171" s="323"/>
      <c r="M171" s="323"/>
      <c r="N171" s="323"/>
      <c r="O171" s="323"/>
      <c r="P171" s="323"/>
      <c r="Q171" s="323"/>
      <c r="R171" s="323"/>
      <c r="S171" s="323"/>
      <c r="T171" s="323"/>
      <c r="U171" s="323"/>
      <c r="V171" s="323"/>
      <c r="W171" s="323"/>
      <c r="X171" s="323"/>
      <c r="Y171" s="323"/>
      <c r="Z171" s="323"/>
      <c r="AA171" s="323"/>
      <c r="AB171" s="324"/>
      <c r="AC171" s="460" t="s">
        <v>138</v>
      </c>
      <c r="AD171" s="461"/>
      <c r="AE171" s="763">
        <v>0</v>
      </c>
      <c r="AF171" s="764"/>
      <c r="AG171" s="764"/>
      <c r="AH171" s="765"/>
      <c r="AI171" s="763">
        <v>0</v>
      </c>
      <c r="AJ171" s="764"/>
      <c r="AK171" s="764"/>
      <c r="AL171" s="765"/>
      <c r="AM171" s="763">
        <v>0</v>
      </c>
      <c r="AN171" s="764"/>
      <c r="AO171" s="764"/>
      <c r="AP171" s="765"/>
      <c r="AQ171" s="455" t="str">
        <f t="shared" si="5"/>
        <v>n.é.</v>
      </c>
      <c r="AR171" s="456"/>
    </row>
    <row r="172" spans="1:44" ht="20.100000000000001" customHeight="1" x14ac:dyDescent="0.2">
      <c r="A172" s="482" t="s">
        <v>675</v>
      </c>
      <c r="B172" s="487"/>
      <c r="C172" s="457" t="s">
        <v>145</v>
      </c>
      <c r="D172" s="458"/>
      <c r="E172" s="458"/>
      <c r="F172" s="458"/>
      <c r="G172" s="458"/>
      <c r="H172" s="458"/>
      <c r="I172" s="458"/>
      <c r="J172" s="458"/>
      <c r="K172" s="458"/>
      <c r="L172" s="458"/>
      <c r="M172" s="458"/>
      <c r="N172" s="458"/>
      <c r="O172" s="458"/>
      <c r="P172" s="458"/>
      <c r="Q172" s="458"/>
      <c r="R172" s="458"/>
      <c r="S172" s="458"/>
      <c r="T172" s="458"/>
      <c r="U172" s="458"/>
      <c r="V172" s="458"/>
      <c r="W172" s="458"/>
      <c r="X172" s="458"/>
      <c r="Y172" s="458"/>
      <c r="Z172" s="458"/>
      <c r="AA172" s="458"/>
      <c r="AB172" s="459"/>
      <c r="AC172" s="460" t="s">
        <v>139</v>
      </c>
      <c r="AD172" s="461"/>
      <c r="AE172" s="763">
        <v>0</v>
      </c>
      <c r="AF172" s="764"/>
      <c r="AG172" s="764"/>
      <c r="AH172" s="765"/>
      <c r="AI172" s="763">
        <v>0</v>
      </c>
      <c r="AJ172" s="764"/>
      <c r="AK172" s="764"/>
      <c r="AL172" s="765"/>
      <c r="AM172" s="763">
        <v>0</v>
      </c>
      <c r="AN172" s="764"/>
      <c r="AO172" s="764"/>
      <c r="AP172" s="765"/>
      <c r="AQ172" s="455" t="str">
        <f t="shared" si="5"/>
        <v>n.é.</v>
      </c>
      <c r="AR172" s="456"/>
    </row>
    <row r="173" spans="1:44" ht="20.100000000000001" customHeight="1" x14ac:dyDescent="0.2">
      <c r="A173" s="482" t="s">
        <v>676</v>
      </c>
      <c r="B173" s="487"/>
      <c r="C173" s="322" t="s">
        <v>639</v>
      </c>
      <c r="D173" s="323"/>
      <c r="E173" s="323"/>
      <c r="F173" s="323"/>
      <c r="G173" s="323"/>
      <c r="H173" s="323"/>
      <c r="I173" s="323"/>
      <c r="J173" s="323"/>
      <c r="K173" s="323"/>
      <c r="L173" s="323"/>
      <c r="M173" s="323"/>
      <c r="N173" s="323"/>
      <c r="O173" s="323"/>
      <c r="P173" s="323"/>
      <c r="Q173" s="323"/>
      <c r="R173" s="323"/>
      <c r="S173" s="323"/>
      <c r="T173" s="323"/>
      <c r="U173" s="323"/>
      <c r="V173" s="323"/>
      <c r="W173" s="323"/>
      <c r="X173" s="323"/>
      <c r="Y173" s="323"/>
      <c r="Z173" s="323"/>
      <c r="AA173" s="323"/>
      <c r="AB173" s="324"/>
      <c r="AC173" s="460" t="s">
        <v>140</v>
      </c>
      <c r="AD173" s="475"/>
      <c r="AE173" s="763">
        <v>0</v>
      </c>
      <c r="AF173" s="764"/>
      <c r="AG173" s="764"/>
      <c r="AH173" s="765"/>
      <c r="AI173" s="763">
        <v>0</v>
      </c>
      <c r="AJ173" s="764"/>
      <c r="AK173" s="764"/>
      <c r="AL173" s="765"/>
      <c r="AM173" s="763">
        <v>0</v>
      </c>
      <c r="AN173" s="764"/>
      <c r="AO173" s="764"/>
      <c r="AP173" s="765"/>
      <c r="AQ173" s="455" t="str">
        <f t="shared" si="5"/>
        <v>n.é.</v>
      </c>
      <c r="AR173" s="456"/>
    </row>
    <row r="174" spans="1:44" ht="20.100000000000001" customHeight="1" x14ac:dyDescent="0.2">
      <c r="A174" s="482" t="s">
        <v>677</v>
      </c>
      <c r="B174" s="487"/>
      <c r="C174" s="322" t="s">
        <v>146</v>
      </c>
      <c r="D174" s="323"/>
      <c r="E174" s="323"/>
      <c r="F174" s="323"/>
      <c r="G174" s="323"/>
      <c r="H174" s="323"/>
      <c r="I174" s="323"/>
      <c r="J174" s="323"/>
      <c r="K174" s="323"/>
      <c r="L174" s="323"/>
      <c r="M174" s="323"/>
      <c r="N174" s="323"/>
      <c r="O174" s="323"/>
      <c r="P174" s="323"/>
      <c r="Q174" s="323"/>
      <c r="R174" s="323"/>
      <c r="S174" s="323"/>
      <c r="T174" s="323"/>
      <c r="U174" s="323"/>
      <c r="V174" s="323"/>
      <c r="W174" s="323"/>
      <c r="X174" s="323"/>
      <c r="Y174" s="323"/>
      <c r="Z174" s="323"/>
      <c r="AA174" s="323"/>
      <c r="AB174" s="324"/>
      <c r="AC174" s="460" t="s">
        <v>141</v>
      </c>
      <c r="AD174" s="475"/>
      <c r="AE174" s="763">
        <v>0</v>
      </c>
      <c r="AF174" s="764"/>
      <c r="AG174" s="764"/>
      <c r="AH174" s="765"/>
      <c r="AI174" s="763">
        <v>0</v>
      </c>
      <c r="AJ174" s="764"/>
      <c r="AK174" s="764"/>
      <c r="AL174" s="765"/>
      <c r="AM174" s="763">
        <v>0</v>
      </c>
      <c r="AN174" s="764"/>
      <c r="AO174" s="764"/>
      <c r="AP174" s="765"/>
      <c r="AQ174" s="455" t="str">
        <f t="shared" si="5"/>
        <v>n.é.</v>
      </c>
      <c r="AR174" s="456"/>
    </row>
    <row r="175" spans="1:44" ht="20.100000000000001" customHeight="1" x14ac:dyDescent="0.2">
      <c r="A175" s="482" t="s">
        <v>678</v>
      </c>
      <c r="B175" s="487"/>
      <c r="C175" s="382" t="s">
        <v>147</v>
      </c>
      <c r="D175" s="383"/>
      <c r="E175" s="383"/>
      <c r="F175" s="383"/>
      <c r="G175" s="383"/>
      <c r="H175" s="383"/>
      <c r="I175" s="383"/>
      <c r="J175" s="383"/>
      <c r="K175" s="383"/>
      <c r="L175" s="383"/>
      <c r="M175" s="383"/>
      <c r="N175" s="383"/>
      <c r="O175" s="383"/>
      <c r="P175" s="383"/>
      <c r="Q175" s="383"/>
      <c r="R175" s="383"/>
      <c r="S175" s="383"/>
      <c r="T175" s="383"/>
      <c r="U175" s="383"/>
      <c r="V175" s="383"/>
      <c r="W175" s="383"/>
      <c r="X175" s="383"/>
      <c r="Y175" s="383"/>
      <c r="Z175" s="383"/>
      <c r="AA175" s="383"/>
      <c r="AB175" s="384"/>
      <c r="AC175" s="460" t="s">
        <v>640</v>
      </c>
      <c r="AD175" s="461"/>
      <c r="AE175" s="763">
        <v>0</v>
      </c>
      <c r="AF175" s="764"/>
      <c r="AG175" s="764"/>
      <c r="AH175" s="765"/>
      <c r="AI175" s="763">
        <v>0</v>
      </c>
      <c r="AJ175" s="764"/>
      <c r="AK175" s="764"/>
      <c r="AL175" s="765"/>
      <c r="AM175" s="742">
        <v>0</v>
      </c>
      <c r="AN175" s="743"/>
      <c r="AO175" s="743"/>
      <c r="AP175" s="744"/>
      <c r="AQ175" s="494" t="s">
        <v>566</v>
      </c>
      <c r="AR175" s="495"/>
    </row>
    <row r="176" spans="1:44" ht="20.100000000000001" customHeight="1" x14ac:dyDescent="0.2">
      <c r="A176" s="483" t="s">
        <v>679</v>
      </c>
      <c r="B176" s="499"/>
      <c r="C176" s="349" t="s">
        <v>752</v>
      </c>
      <c r="D176" s="350"/>
      <c r="E176" s="350"/>
      <c r="F176" s="350"/>
      <c r="G176" s="350"/>
      <c r="H176" s="350"/>
      <c r="I176" s="350"/>
      <c r="J176" s="350"/>
      <c r="K176" s="350"/>
      <c r="L176" s="350"/>
      <c r="M176" s="350"/>
      <c r="N176" s="350"/>
      <c r="O176" s="350"/>
      <c r="P176" s="350"/>
      <c r="Q176" s="350"/>
      <c r="R176" s="350"/>
      <c r="S176" s="350"/>
      <c r="T176" s="350"/>
      <c r="U176" s="350"/>
      <c r="V176" s="350"/>
      <c r="W176" s="350"/>
      <c r="X176" s="350"/>
      <c r="Y176" s="350"/>
      <c r="Z176" s="350"/>
      <c r="AA176" s="350"/>
      <c r="AB176" s="351"/>
      <c r="AC176" s="471" t="s">
        <v>59</v>
      </c>
      <c r="AD176" s="472"/>
      <c r="AE176" s="808">
        <f>SUM(AE161:AH175)</f>
        <v>0</v>
      </c>
      <c r="AF176" s="809"/>
      <c r="AG176" s="809"/>
      <c r="AH176" s="810"/>
      <c r="AI176" s="808">
        <f>SUM(AI161:AL175)</f>
        <v>0</v>
      </c>
      <c r="AJ176" s="809"/>
      <c r="AK176" s="809"/>
      <c r="AL176" s="810"/>
      <c r="AM176" s="808">
        <v>0</v>
      </c>
      <c r="AN176" s="809"/>
      <c r="AO176" s="809"/>
      <c r="AP176" s="810"/>
      <c r="AQ176" s="372" t="str">
        <f t="shared" ref="AQ176:AQ207" si="6">IF(AI176&gt;0,AM176/AI176,"n.é.")</f>
        <v>n.é.</v>
      </c>
      <c r="AR176" s="373"/>
    </row>
    <row r="177" spans="1:55" ht="20.100000000000001" customHeight="1" x14ac:dyDescent="0.2">
      <c r="A177" s="482" t="s">
        <v>680</v>
      </c>
      <c r="B177" s="487"/>
      <c r="C177" s="496" t="s">
        <v>148</v>
      </c>
      <c r="D177" s="497"/>
      <c r="E177" s="497"/>
      <c r="F177" s="497"/>
      <c r="G177" s="497"/>
      <c r="H177" s="497"/>
      <c r="I177" s="497"/>
      <c r="J177" s="497"/>
      <c r="K177" s="497"/>
      <c r="L177" s="497"/>
      <c r="M177" s="497"/>
      <c r="N177" s="497"/>
      <c r="O177" s="497"/>
      <c r="P177" s="497"/>
      <c r="Q177" s="497"/>
      <c r="R177" s="497"/>
      <c r="S177" s="497"/>
      <c r="T177" s="497"/>
      <c r="U177" s="497"/>
      <c r="V177" s="497"/>
      <c r="W177" s="497"/>
      <c r="X177" s="497"/>
      <c r="Y177" s="497"/>
      <c r="Z177" s="497"/>
      <c r="AA177" s="497"/>
      <c r="AB177" s="498"/>
      <c r="AC177" s="460" t="s">
        <v>124</v>
      </c>
      <c r="AD177" s="461"/>
      <c r="AE177" s="763">
        <f>SUM('05'!AE177:AP177)</f>
        <v>0</v>
      </c>
      <c r="AF177" s="764"/>
      <c r="AG177" s="764"/>
      <c r="AH177" s="765"/>
      <c r="AI177" s="763">
        <v>0</v>
      </c>
      <c r="AJ177" s="764"/>
      <c r="AK177" s="764"/>
      <c r="AL177" s="765"/>
      <c r="AM177" s="763">
        <v>0</v>
      </c>
      <c r="AN177" s="764"/>
      <c r="AO177" s="764"/>
      <c r="AP177" s="765"/>
      <c r="AQ177" s="455" t="str">
        <f t="shared" si="6"/>
        <v>n.é.</v>
      </c>
      <c r="AR177" s="456"/>
    </row>
    <row r="178" spans="1:55" ht="20.100000000000001" customHeight="1" x14ac:dyDescent="0.2">
      <c r="A178" s="482" t="s">
        <v>681</v>
      </c>
      <c r="B178" s="487"/>
      <c r="C178" s="496" t="s">
        <v>149</v>
      </c>
      <c r="D178" s="497"/>
      <c r="E178" s="497"/>
      <c r="F178" s="497"/>
      <c r="G178" s="497"/>
      <c r="H178" s="497"/>
      <c r="I178" s="497"/>
      <c r="J178" s="497"/>
      <c r="K178" s="497"/>
      <c r="L178" s="497"/>
      <c r="M178" s="497"/>
      <c r="N178" s="497"/>
      <c r="O178" s="497"/>
      <c r="P178" s="497"/>
      <c r="Q178" s="497"/>
      <c r="R178" s="497"/>
      <c r="S178" s="497"/>
      <c r="T178" s="497"/>
      <c r="U178" s="497"/>
      <c r="V178" s="497"/>
      <c r="W178" s="497"/>
      <c r="X178" s="497"/>
      <c r="Y178" s="497"/>
      <c r="Z178" s="497"/>
      <c r="AA178" s="497"/>
      <c r="AB178" s="498"/>
      <c r="AC178" s="460" t="s">
        <v>125</v>
      </c>
      <c r="AD178" s="461"/>
      <c r="AE178" s="763">
        <v>0</v>
      </c>
      <c r="AF178" s="764"/>
      <c r="AG178" s="764"/>
      <c r="AH178" s="765"/>
      <c r="AI178" s="763">
        <v>0</v>
      </c>
      <c r="AJ178" s="764"/>
      <c r="AK178" s="764"/>
      <c r="AL178" s="765"/>
      <c r="AM178" s="763">
        <v>0</v>
      </c>
      <c r="AN178" s="764"/>
      <c r="AO178" s="764"/>
      <c r="AP178" s="765"/>
      <c r="AQ178" s="455" t="str">
        <f t="shared" si="6"/>
        <v>n.é.</v>
      </c>
      <c r="AR178" s="456"/>
    </row>
    <row r="179" spans="1:55" ht="20.100000000000001" customHeight="1" x14ac:dyDescent="0.2">
      <c r="A179" s="482" t="s">
        <v>682</v>
      </c>
      <c r="B179" s="487"/>
      <c r="C179" s="496" t="s">
        <v>150</v>
      </c>
      <c r="D179" s="497"/>
      <c r="E179" s="497"/>
      <c r="F179" s="497"/>
      <c r="G179" s="497"/>
      <c r="H179" s="497"/>
      <c r="I179" s="497"/>
      <c r="J179" s="497"/>
      <c r="K179" s="497"/>
      <c r="L179" s="497"/>
      <c r="M179" s="497"/>
      <c r="N179" s="497"/>
      <c r="O179" s="497"/>
      <c r="P179" s="497"/>
      <c r="Q179" s="497"/>
      <c r="R179" s="497"/>
      <c r="S179" s="497"/>
      <c r="T179" s="497"/>
      <c r="U179" s="497"/>
      <c r="V179" s="497"/>
      <c r="W179" s="497"/>
      <c r="X179" s="497"/>
      <c r="Y179" s="497"/>
      <c r="Z179" s="497"/>
      <c r="AA179" s="497"/>
      <c r="AB179" s="498"/>
      <c r="AC179" s="460" t="s">
        <v>126</v>
      </c>
      <c r="AD179" s="461"/>
      <c r="AE179" s="763">
        <f>SUM('05'!AE179:AP179)</f>
        <v>0</v>
      </c>
      <c r="AF179" s="764"/>
      <c r="AG179" s="764"/>
      <c r="AH179" s="765"/>
      <c r="AI179" s="763">
        <v>0</v>
      </c>
      <c r="AJ179" s="764"/>
      <c r="AK179" s="764"/>
      <c r="AL179" s="765"/>
      <c r="AM179" s="763">
        <v>0</v>
      </c>
      <c r="AN179" s="764"/>
      <c r="AO179" s="764"/>
      <c r="AP179" s="765"/>
      <c r="AQ179" s="455" t="str">
        <f t="shared" si="6"/>
        <v>n.é.</v>
      </c>
      <c r="AR179" s="456"/>
    </row>
    <row r="180" spans="1:55" ht="20.100000000000001" customHeight="1" x14ac:dyDescent="0.2">
      <c r="A180" s="482" t="s">
        <v>683</v>
      </c>
      <c r="B180" s="487"/>
      <c r="C180" s="496" t="s">
        <v>151</v>
      </c>
      <c r="D180" s="497"/>
      <c r="E180" s="497"/>
      <c r="F180" s="497"/>
      <c r="G180" s="497"/>
      <c r="H180" s="497"/>
      <c r="I180" s="497"/>
      <c r="J180" s="497"/>
      <c r="K180" s="497"/>
      <c r="L180" s="497"/>
      <c r="M180" s="497"/>
      <c r="N180" s="497"/>
      <c r="O180" s="497"/>
      <c r="P180" s="497"/>
      <c r="Q180" s="497"/>
      <c r="R180" s="497"/>
      <c r="S180" s="497"/>
      <c r="T180" s="497"/>
      <c r="U180" s="497"/>
      <c r="V180" s="497"/>
      <c r="W180" s="497"/>
      <c r="X180" s="497"/>
      <c r="Y180" s="497"/>
      <c r="Z180" s="497"/>
      <c r="AA180" s="497"/>
      <c r="AB180" s="498"/>
      <c r="AC180" s="460" t="s">
        <v>127</v>
      </c>
      <c r="AD180" s="461"/>
      <c r="AE180" s="763">
        <v>0</v>
      </c>
      <c r="AF180" s="764"/>
      <c r="AG180" s="764"/>
      <c r="AH180" s="765"/>
      <c r="AI180" s="763">
        <v>845392</v>
      </c>
      <c r="AJ180" s="764"/>
      <c r="AK180" s="764"/>
      <c r="AL180" s="765"/>
      <c r="AM180" s="763">
        <v>0</v>
      </c>
      <c r="AN180" s="764"/>
      <c r="AO180" s="764"/>
      <c r="AP180" s="765"/>
      <c r="AQ180" s="455">
        <f t="shared" si="6"/>
        <v>0</v>
      </c>
      <c r="AR180" s="456"/>
    </row>
    <row r="181" spans="1:55" ht="20.100000000000001" customHeight="1" x14ac:dyDescent="0.2">
      <c r="A181" s="482" t="s">
        <v>684</v>
      </c>
      <c r="B181" s="487"/>
      <c r="C181" s="382" t="s">
        <v>152</v>
      </c>
      <c r="D181" s="383"/>
      <c r="E181" s="383"/>
      <c r="F181" s="383"/>
      <c r="G181" s="383"/>
      <c r="H181" s="383"/>
      <c r="I181" s="383"/>
      <c r="J181" s="383"/>
      <c r="K181" s="383"/>
      <c r="L181" s="383"/>
      <c r="M181" s="383"/>
      <c r="N181" s="383"/>
      <c r="O181" s="383"/>
      <c r="P181" s="383"/>
      <c r="Q181" s="383"/>
      <c r="R181" s="383"/>
      <c r="S181" s="383"/>
      <c r="T181" s="383"/>
      <c r="U181" s="383"/>
      <c r="V181" s="383"/>
      <c r="W181" s="383"/>
      <c r="X181" s="383"/>
      <c r="Y181" s="383"/>
      <c r="Z181" s="383"/>
      <c r="AA181" s="383"/>
      <c r="AB181" s="384"/>
      <c r="AC181" s="460" t="s">
        <v>128</v>
      </c>
      <c r="AD181" s="461"/>
      <c r="AE181" s="763">
        <f>SUM('05'!AE181:AP181)</f>
        <v>0</v>
      </c>
      <c r="AF181" s="764"/>
      <c r="AG181" s="764"/>
      <c r="AH181" s="765"/>
      <c r="AI181" s="763">
        <v>0</v>
      </c>
      <c r="AJ181" s="764"/>
      <c r="AK181" s="764"/>
      <c r="AL181" s="765"/>
      <c r="AM181" s="763">
        <v>0</v>
      </c>
      <c r="AN181" s="764"/>
      <c r="AO181" s="764"/>
      <c r="AP181" s="765"/>
      <c r="AQ181" s="455" t="str">
        <f t="shared" si="6"/>
        <v>n.é.</v>
      </c>
      <c r="AR181" s="456"/>
    </row>
    <row r="182" spans="1:55" ht="20.100000000000001" customHeight="1" x14ac:dyDescent="0.2">
      <c r="A182" s="482" t="s">
        <v>685</v>
      </c>
      <c r="B182" s="487"/>
      <c r="C182" s="382" t="s">
        <v>153</v>
      </c>
      <c r="D182" s="383"/>
      <c r="E182" s="383"/>
      <c r="F182" s="383"/>
      <c r="G182" s="383"/>
      <c r="H182" s="383"/>
      <c r="I182" s="383"/>
      <c r="J182" s="383"/>
      <c r="K182" s="383"/>
      <c r="L182" s="383"/>
      <c r="M182" s="383"/>
      <c r="N182" s="383"/>
      <c r="O182" s="383"/>
      <c r="P182" s="383"/>
      <c r="Q182" s="383"/>
      <c r="R182" s="383"/>
      <c r="S182" s="383"/>
      <c r="T182" s="383"/>
      <c r="U182" s="383"/>
      <c r="V182" s="383"/>
      <c r="W182" s="383"/>
      <c r="X182" s="383"/>
      <c r="Y182" s="383"/>
      <c r="Z182" s="383"/>
      <c r="AA182" s="383"/>
      <c r="AB182" s="384"/>
      <c r="AC182" s="460" t="s">
        <v>129</v>
      </c>
      <c r="AD182" s="461"/>
      <c r="AE182" s="763">
        <f>SUM('05'!AE182:AP182)</f>
        <v>0</v>
      </c>
      <c r="AF182" s="764"/>
      <c r="AG182" s="764"/>
      <c r="AH182" s="765"/>
      <c r="AI182" s="763">
        <v>0</v>
      </c>
      <c r="AJ182" s="764"/>
      <c r="AK182" s="764"/>
      <c r="AL182" s="765"/>
      <c r="AM182" s="763">
        <v>0</v>
      </c>
      <c r="AN182" s="764"/>
      <c r="AO182" s="764"/>
      <c r="AP182" s="765"/>
      <c r="AQ182" s="455" t="str">
        <f t="shared" si="6"/>
        <v>n.é.</v>
      </c>
      <c r="AR182" s="456"/>
    </row>
    <row r="183" spans="1:55" ht="20.100000000000001" customHeight="1" x14ac:dyDescent="0.2">
      <c r="A183" s="482" t="s">
        <v>686</v>
      </c>
      <c r="B183" s="487"/>
      <c r="C183" s="382" t="s">
        <v>154</v>
      </c>
      <c r="D183" s="383"/>
      <c r="E183" s="383"/>
      <c r="F183" s="383"/>
      <c r="G183" s="383"/>
      <c r="H183" s="383"/>
      <c r="I183" s="383"/>
      <c r="J183" s="383"/>
      <c r="K183" s="383"/>
      <c r="L183" s="383"/>
      <c r="M183" s="383"/>
      <c r="N183" s="383"/>
      <c r="O183" s="383"/>
      <c r="P183" s="383"/>
      <c r="Q183" s="383"/>
      <c r="R183" s="383"/>
      <c r="S183" s="383"/>
      <c r="T183" s="383"/>
      <c r="U183" s="383"/>
      <c r="V183" s="383"/>
      <c r="W183" s="383"/>
      <c r="X183" s="383"/>
      <c r="Y183" s="383"/>
      <c r="Z183" s="383"/>
      <c r="AA183" s="383"/>
      <c r="AB183" s="384"/>
      <c r="AC183" s="460" t="s">
        <v>130</v>
      </c>
      <c r="AD183" s="461"/>
      <c r="AE183" s="763">
        <v>0</v>
      </c>
      <c r="AF183" s="764"/>
      <c r="AG183" s="764"/>
      <c r="AH183" s="765"/>
      <c r="AI183" s="763">
        <v>187758</v>
      </c>
      <c r="AJ183" s="764"/>
      <c r="AK183" s="764"/>
      <c r="AL183" s="765"/>
      <c r="AM183" s="763">
        <v>0</v>
      </c>
      <c r="AN183" s="764"/>
      <c r="AO183" s="764"/>
      <c r="AP183" s="765"/>
      <c r="AQ183" s="455">
        <f t="shared" si="6"/>
        <v>0</v>
      </c>
      <c r="AR183" s="456"/>
    </row>
    <row r="184" spans="1:55" s="2" customFormat="1" ht="20.100000000000001" customHeight="1" x14ac:dyDescent="0.2">
      <c r="A184" s="483" t="s">
        <v>687</v>
      </c>
      <c r="B184" s="499"/>
      <c r="C184" s="396" t="s">
        <v>730</v>
      </c>
      <c r="D184" s="397"/>
      <c r="E184" s="397"/>
      <c r="F184" s="397"/>
      <c r="G184" s="397"/>
      <c r="H184" s="397"/>
      <c r="I184" s="397"/>
      <c r="J184" s="397"/>
      <c r="K184" s="397"/>
      <c r="L184" s="397"/>
      <c r="M184" s="397"/>
      <c r="N184" s="397"/>
      <c r="O184" s="397"/>
      <c r="P184" s="397"/>
      <c r="Q184" s="397"/>
      <c r="R184" s="397"/>
      <c r="S184" s="397"/>
      <c r="T184" s="397"/>
      <c r="U184" s="397"/>
      <c r="V184" s="397"/>
      <c r="W184" s="397"/>
      <c r="X184" s="397"/>
      <c r="Y184" s="397"/>
      <c r="Z184" s="397"/>
      <c r="AA184" s="397"/>
      <c r="AB184" s="398"/>
      <c r="AC184" s="471" t="s">
        <v>60</v>
      </c>
      <c r="AD184" s="472"/>
      <c r="AE184" s="808">
        <f>SUM(AE177:AH183)</f>
        <v>0</v>
      </c>
      <c r="AF184" s="809"/>
      <c r="AG184" s="809"/>
      <c r="AH184" s="810"/>
      <c r="AI184" s="808">
        <f>SUM(AI177:AL183)</f>
        <v>1033150</v>
      </c>
      <c r="AJ184" s="809"/>
      <c r="AK184" s="809"/>
      <c r="AL184" s="810"/>
      <c r="AM184" s="808">
        <f>SUM(AM177:AP183)</f>
        <v>0</v>
      </c>
      <c r="AN184" s="809"/>
      <c r="AO184" s="809"/>
      <c r="AP184" s="810"/>
      <c r="AQ184" s="372">
        <f t="shared" si="6"/>
        <v>0</v>
      </c>
      <c r="AR184" s="373"/>
    </row>
    <row r="185" spans="1:55" ht="20.100000000000001" customHeight="1" x14ac:dyDescent="0.2">
      <c r="A185" s="482" t="s">
        <v>688</v>
      </c>
      <c r="B185" s="487"/>
      <c r="C185" s="341" t="s">
        <v>167</v>
      </c>
      <c r="D185" s="342"/>
      <c r="E185" s="342"/>
      <c r="F185" s="342"/>
      <c r="G185" s="342"/>
      <c r="H185" s="342"/>
      <c r="I185" s="342"/>
      <c r="J185" s="342"/>
      <c r="K185" s="342"/>
      <c r="L185" s="342"/>
      <c r="M185" s="342"/>
      <c r="N185" s="342"/>
      <c r="O185" s="342"/>
      <c r="P185" s="342"/>
      <c r="Q185" s="342"/>
      <c r="R185" s="342"/>
      <c r="S185" s="342"/>
      <c r="T185" s="342"/>
      <c r="U185" s="342"/>
      <c r="V185" s="342"/>
      <c r="W185" s="342"/>
      <c r="X185" s="342"/>
      <c r="Y185" s="342"/>
      <c r="Z185" s="342"/>
      <c r="AA185" s="342"/>
      <c r="AB185" s="343"/>
      <c r="AC185" s="460" t="s">
        <v>155</v>
      </c>
      <c r="AD185" s="461"/>
      <c r="AE185" s="763">
        <v>0</v>
      </c>
      <c r="AF185" s="764"/>
      <c r="AG185" s="764"/>
      <c r="AH185" s="765"/>
      <c r="AI185" s="763">
        <v>0</v>
      </c>
      <c r="AJ185" s="764"/>
      <c r="AK185" s="764"/>
      <c r="AL185" s="765"/>
      <c r="AM185" s="763">
        <v>0</v>
      </c>
      <c r="AN185" s="764"/>
      <c r="AO185" s="764"/>
      <c r="AP185" s="765"/>
      <c r="AQ185" s="455" t="str">
        <f t="shared" si="6"/>
        <v>n.é.</v>
      </c>
      <c r="AR185" s="456"/>
      <c r="BC185" s="63"/>
    </row>
    <row r="186" spans="1:55" ht="20.100000000000001" customHeight="1" x14ac:dyDescent="0.2">
      <c r="A186" s="482" t="s">
        <v>689</v>
      </c>
      <c r="B186" s="487"/>
      <c r="C186" s="341" t="s">
        <v>168</v>
      </c>
      <c r="D186" s="342"/>
      <c r="E186" s="342"/>
      <c r="F186" s="342"/>
      <c r="G186" s="342"/>
      <c r="H186" s="342"/>
      <c r="I186" s="342"/>
      <c r="J186" s="342"/>
      <c r="K186" s="342"/>
      <c r="L186" s="342"/>
      <c r="M186" s="342"/>
      <c r="N186" s="342"/>
      <c r="O186" s="342"/>
      <c r="P186" s="342"/>
      <c r="Q186" s="342"/>
      <c r="R186" s="342"/>
      <c r="S186" s="342"/>
      <c r="T186" s="342"/>
      <c r="U186" s="342"/>
      <c r="V186" s="342"/>
      <c r="W186" s="342"/>
      <c r="X186" s="342"/>
      <c r="Y186" s="342"/>
      <c r="Z186" s="342"/>
      <c r="AA186" s="342"/>
      <c r="AB186" s="343"/>
      <c r="AC186" s="460" t="s">
        <v>156</v>
      </c>
      <c r="AD186" s="461"/>
      <c r="AE186" s="763">
        <v>0</v>
      </c>
      <c r="AF186" s="764"/>
      <c r="AG186" s="764"/>
      <c r="AH186" s="765"/>
      <c r="AI186" s="763">
        <v>0</v>
      </c>
      <c r="AJ186" s="764"/>
      <c r="AK186" s="764"/>
      <c r="AL186" s="765"/>
      <c r="AM186" s="763">
        <v>0</v>
      </c>
      <c r="AN186" s="764"/>
      <c r="AO186" s="764"/>
      <c r="AP186" s="765"/>
      <c r="AQ186" s="455" t="str">
        <f t="shared" si="6"/>
        <v>n.é.</v>
      </c>
      <c r="AR186" s="456"/>
    </row>
    <row r="187" spans="1:55" ht="20.100000000000001" customHeight="1" x14ac:dyDescent="0.2">
      <c r="A187" s="482" t="s">
        <v>690</v>
      </c>
      <c r="B187" s="487"/>
      <c r="C187" s="341" t="s">
        <v>169</v>
      </c>
      <c r="D187" s="342"/>
      <c r="E187" s="342"/>
      <c r="F187" s="342"/>
      <c r="G187" s="342"/>
      <c r="H187" s="342"/>
      <c r="I187" s="342"/>
      <c r="J187" s="342"/>
      <c r="K187" s="342"/>
      <c r="L187" s="342"/>
      <c r="M187" s="342"/>
      <c r="N187" s="342"/>
      <c r="O187" s="342"/>
      <c r="P187" s="342"/>
      <c r="Q187" s="342"/>
      <c r="R187" s="342"/>
      <c r="S187" s="342"/>
      <c r="T187" s="342"/>
      <c r="U187" s="342"/>
      <c r="V187" s="342"/>
      <c r="W187" s="342"/>
      <c r="X187" s="342"/>
      <c r="Y187" s="342"/>
      <c r="Z187" s="342"/>
      <c r="AA187" s="342"/>
      <c r="AB187" s="343"/>
      <c r="AC187" s="460" t="s">
        <v>157</v>
      </c>
      <c r="AD187" s="461"/>
      <c r="AE187" s="763">
        <v>0</v>
      </c>
      <c r="AF187" s="764"/>
      <c r="AG187" s="764"/>
      <c r="AH187" s="765"/>
      <c r="AI187" s="763">
        <v>0</v>
      </c>
      <c r="AJ187" s="764"/>
      <c r="AK187" s="764"/>
      <c r="AL187" s="765"/>
      <c r="AM187" s="763">
        <v>0</v>
      </c>
      <c r="AN187" s="764"/>
      <c r="AO187" s="764"/>
      <c r="AP187" s="765"/>
      <c r="AQ187" s="455" t="str">
        <f t="shared" si="6"/>
        <v>n.é.</v>
      </c>
      <c r="AR187" s="456"/>
    </row>
    <row r="188" spans="1:55" ht="20.100000000000001" customHeight="1" x14ac:dyDescent="0.2">
      <c r="A188" s="482" t="s">
        <v>691</v>
      </c>
      <c r="B188" s="487"/>
      <c r="C188" s="341" t="s">
        <v>170</v>
      </c>
      <c r="D188" s="342"/>
      <c r="E188" s="342"/>
      <c r="F188" s="342"/>
      <c r="G188" s="342"/>
      <c r="H188" s="342"/>
      <c r="I188" s="342"/>
      <c r="J188" s="342"/>
      <c r="K188" s="342"/>
      <c r="L188" s="342"/>
      <c r="M188" s="342"/>
      <c r="N188" s="342"/>
      <c r="O188" s="342"/>
      <c r="P188" s="342"/>
      <c r="Q188" s="342"/>
      <c r="R188" s="342"/>
      <c r="S188" s="342"/>
      <c r="T188" s="342"/>
      <c r="U188" s="342"/>
      <c r="V188" s="342"/>
      <c r="W188" s="342"/>
      <c r="X188" s="342"/>
      <c r="Y188" s="342"/>
      <c r="Z188" s="342"/>
      <c r="AA188" s="342"/>
      <c r="AB188" s="343"/>
      <c r="AC188" s="460" t="s">
        <v>158</v>
      </c>
      <c r="AD188" s="461"/>
      <c r="AE188" s="763">
        <v>0</v>
      </c>
      <c r="AF188" s="764"/>
      <c r="AG188" s="764"/>
      <c r="AH188" s="765"/>
      <c r="AI188" s="763">
        <v>0</v>
      </c>
      <c r="AJ188" s="764"/>
      <c r="AK188" s="764"/>
      <c r="AL188" s="765"/>
      <c r="AM188" s="763">
        <v>0</v>
      </c>
      <c r="AN188" s="764"/>
      <c r="AO188" s="764"/>
      <c r="AP188" s="765"/>
      <c r="AQ188" s="455" t="str">
        <f t="shared" si="6"/>
        <v>n.é.</v>
      </c>
      <c r="AR188" s="456"/>
    </row>
    <row r="189" spans="1:55" s="2" customFormat="1" ht="20.100000000000001" customHeight="1" x14ac:dyDescent="0.2">
      <c r="A189" s="483" t="s">
        <v>692</v>
      </c>
      <c r="B189" s="499"/>
      <c r="C189" s="349" t="s">
        <v>731</v>
      </c>
      <c r="D189" s="350"/>
      <c r="E189" s="350"/>
      <c r="F189" s="350"/>
      <c r="G189" s="350"/>
      <c r="H189" s="350"/>
      <c r="I189" s="350"/>
      <c r="J189" s="350"/>
      <c r="K189" s="350"/>
      <c r="L189" s="350"/>
      <c r="M189" s="350"/>
      <c r="N189" s="350"/>
      <c r="O189" s="350"/>
      <c r="P189" s="350"/>
      <c r="Q189" s="350"/>
      <c r="R189" s="350"/>
      <c r="S189" s="350"/>
      <c r="T189" s="350"/>
      <c r="U189" s="350"/>
      <c r="V189" s="350"/>
      <c r="W189" s="350"/>
      <c r="X189" s="350"/>
      <c r="Y189" s="350"/>
      <c r="Z189" s="350"/>
      <c r="AA189" s="350"/>
      <c r="AB189" s="351"/>
      <c r="AC189" s="471" t="s">
        <v>61</v>
      </c>
      <c r="AD189" s="472"/>
      <c r="AE189" s="808">
        <f>SUM(AE185:AH188)</f>
        <v>0</v>
      </c>
      <c r="AF189" s="809"/>
      <c r="AG189" s="809"/>
      <c r="AH189" s="810"/>
      <c r="AI189" s="808">
        <f>SUM(AI185:AL188)</f>
        <v>0</v>
      </c>
      <c r="AJ189" s="809"/>
      <c r="AK189" s="809"/>
      <c r="AL189" s="810"/>
      <c r="AM189" s="808">
        <v>0</v>
      </c>
      <c r="AN189" s="809"/>
      <c r="AO189" s="809"/>
      <c r="AP189" s="810"/>
      <c r="AQ189" s="372" t="str">
        <f t="shared" si="6"/>
        <v>n.é.</v>
      </c>
      <c r="AR189" s="373"/>
    </row>
    <row r="190" spans="1:55" ht="30.75" customHeight="1" x14ac:dyDescent="0.2">
      <c r="A190" s="482" t="s">
        <v>693</v>
      </c>
      <c r="B190" s="487"/>
      <c r="C190" s="341" t="s">
        <v>415</v>
      </c>
      <c r="D190" s="342"/>
      <c r="E190" s="342"/>
      <c r="F190" s="342"/>
      <c r="G190" s="342"/>
      <c r="H190" s="342"/>
      <c r="I190" s="342"/>
      <c r="J190" s="342"/>
      <c r="K190" s="342"/>
      <c r="L190" s="342"/>
      <c r="M190" s="342"/>
      <c r="N190" s="342"/>
      <c r="O190" s="342"/>
      <c r="P190" s="342"/>
      <c r="Q190" s="342"/>
      <c r="R190" s="342"/>
      <c r="S190" s="342"/>
      <c r="T190" s="342"/>
      <c r="U190" s="342"/>
      <c r="V190" s="342"/>
      <c r="W190" s="342"/>
      <c r="X190" s="342"/>
      <c r="Y190" s="342"/>
      <c r="Z190" s="342"/>
      <c r="AA190" s="342"/>
      <c r="AB190" s="343"/>
      <c r="AC190" s="460" t="s">
        <v>159</v>
      </c>
      <c r="AD190" s="461"/>
      <c r="AE190" s="763">
        <v>0</v>
      </c>
      <c r="AF190" s="764"/>
      <c r="AG190" s="764"/>
      <c r="AH190" s="765"/>
      <c r="AI190" s="763">
        <v>0</v>
      </c>
      <c r="AJ190" s="764"/>
      <c r="AK190" s="764"/>
      <c r="AL190" s="765"/>
      <c r="AM190" s="763">
        <v>0</v>
      </c>
      <c r="AN190" s="764"/>
      <c r="AO190" s="764"/>
      <c r="AP190" s="765"/>
      <c r="AQ190" s="455" t="str">
        <f t="shared" si="6"/>
        <v>n.é.</v>
      </c>
      <c r="AR190" s="456"/>
    </row>
    <row r="191" spans="1:55" ht="20.100000000000001" customHeight="1" x14ac:dyDescent="0.2">
      <c r="A191" s="482" t="s">
        <v>694</v>
      </c>
      <c r="B191" s="487"/>
      <c r="C191" s="341" t="s">
        <v>416</v>
      </c>
      <c r="D191" s="342"/>
      <c r="E191" s="342"/>
      <c r="F191" s="342"/>
      <c r="G191" s="342"/>
      <c r="H191" s="342"/>
      <c r="I191" s="342"/>
      <c r="J191" s="342"/>
      <c r="K191" s="342"/>
      <c r="L191" s="342"/>
      <c r="M191" s="342"/>
      <c r="N191" s="342"/>
      <c r="O191" s="342"/>
      <c r="P191" s="342"/>
      <c r="Q191" s="342"/>
      <c r="R191" s="342"/>
      <c r="S191" s="342"/>
      <c r="T191" s="342"/>
      <c r="U191" s="342"/>
      <c r="V191" s="342"/>
      <c r="W191" s="342"/>
      <c r="X191" s="342"/>
      <c r="Y191" s="342"/>
      <c r="Z191" s="342"/>
      <c r="AA191" s="342"/>
      <c r="AB191" s="343"/>
      <c r="AC191" s="460" t="s">
        <v>160</v>
      </c>
      <c r="AD191" s="461"/>
      <c r="AE191" s="763">
        <v>0</v>
      </c>
      <c r="AF191" s="764"/>
      <c r="AG191" s="764"/>
      <c r="AH191" s="765"/>
      <c r="AI191" s="763">
        <v>0</v>
      </c>
      <c r="AJ191" s="764"/>
      <c r="AK191" s="764"/>
      <c r="AL191" s="765"/>
      <c r="AM191" s="763">
        <v>0</v>
      </c>
      <c r="AN191" s="764"/>
      <c r="AO191" s="764"/>
      <c r="AP191" s="765"/>
      <c r="AQ191" s="455" t="str">
        <f t="shared" si="6"/>
        <v>n.é.</v>
      </c>
      <c r="AR191" s="456"/>
    </row>
    <row r="192" spans="1:55" ht="34.5" customHeight="1" x14ac:dyDescent="0.2">
      <c r="A192" s="482" t="s">
        <v>695</v>
      </c>
      <c r="B192" s="487"/>
      <c r="C192" s="341" t="s">
        <v>417</v>
      </c>
      <c r="D192" s="342"/>
      <c r="E192" s="342"/>
      <c r="F192" s="342"/>
      <c r="G192" s="342"/>
      <c r="H192" s="342"/>
      <c r="I192" s="342"/>
      <c r="J192" s="342"/>
      <c r="K192" s="342"/>
      <c r="L192" s="342"/>
      <c r="M192" s="342"/>
      <c r="N192" s="342"/>
      <c r="O192" s="342"/>
      <c r="P192" s="342"/>
      <c r="Q192" s="342"/>
      <c r="R192" s="342"/>
      <c r="S192" s="342"/>
      <c r="T192" s="342"/>
      <c r="U192" s="342"/>
      <c r="V192" s="342"/>
      <c r="W192" s="342"/>
      <c r="X192" s="342"/>
      <c r="Y192" s="342"/>
      <c r="Z192" s="342"/>
      <c r="AA192" s="342"/>
      <c r="AB192" s="343"/>
      <c r="AC192" s="460" t="s">
        <v>161</v>
      </c>
      <c r="AD192" s="461"/>
      <c r="AE192" s="763">
        <v>0</v>
      </c>
      <c r="AF192" s="764"/>
      <c r="AG192" s="764"/>
      <c r="AH192" s="765"/>
      <c r="AI192" s="763">
        <v>0</v>
      </c>
      <c r="AJ192" s="764"/>
      <c r="AK192" s="764"/>
      <c r="AL192" s="765"/>
      <c r="AM192" s="763">
        <v>0</v>
      </c>
      <c r="AN192" s="764"/>
      <c r="AO192" s="764"/>
      <c r="AP192" s="765"/>
      <c r="AQ192" s="455" t="str">
        <f t="shared" si="6"/>
        <v>n.é.</v>
      </c>
      <c r="AR192" s="456"/>
    </row>
    <row r="193" spans="1:44" ht="20.100000000000001" customHeight="1" x14ac:dyDescent="0.2">
      <c r="A193" s="482" t="s">
        <v>696</v>
      </c>
      <c r="B193" s="487"/>
      <c r="C193" s="341" t="s">
        <v>171</v>
      </c>
      <c r="D193" s="342"/>
      <c r="E193" s="342"/>
      <c r="F193" s="342"/>
      <c r="G193" s="342"/>
      <c r="H193" s="342"/>
      <c r="I193" s="342"/>
      <c r="J193" s="342"/>
      <c r="K193" s="342"/>
      <c r="L193" s="342"/>
      <c r="M193" s="342"/>
      <c r="N193" s="342"/>
      <c r="O193" s="342"/>
      <c r="P193" s="342"/>
      <c r="Q193" s="342"/>
      <c r="R193" s="342"/>
      <c r="S193" s="342"/>
      <c r="T193" s="342"/>
      <c r="U193" s="342"/>
      <c r="V193" s="342"/>
      <c r="W193" s="342"/>
      <c r="X193" s="342"/>
      <c r="Y193" s="342"/>
      <c r="Z193" s="342"/>
      <c r="AA193" s="342"/>
      <c r="AB193" s="343"/>
      <c r="AC193" s="460" t="s">
        <v>162</v>
      </c>
      <c r="AD193" s="461"/>
      <c r="AE193" s="763">
        <v>0</v>
      </c>
      <c r="AF193" s="764"/>
      <c r="AG193" s="764"/>
      <c r="AH193" s="765"/>
      <c r="AI193" s="763">
        <v>0</v>
      </c>
      <c r="AJ193" s="764"/>
      <c r="AK193" s="764"/>
      <c r="AL193" s="765"/>
      <c r="AM193" s="763">
        <v>0</v>
      </c>
      <c r="AN193" s="764"/>
      <c r="AO193" s="764"/>
      <c r="AP193" s="765"/>
      <c r="AQ193" s="455" t="str">
        <f t="shared" si="6"/>
        <v>n.é.</v>
      </c>
      <c r="AR193" s="456"/>
    </row>
    <row r="194" spans="1:44" ht="20.100000000000001" customHeight="1" x14ac:dyDescent="0.2">
      <c r="A194" s="482" t="s">
        <v>697</v>
      </c>
      <c r="B194" s="487"/>
      <c r="C194" s="341" t="s">
        <v>418</v>
      </c>
      <c r="D194" s="342"/>
      <c r="E194" s="342"/>
      <c r="F194" s="342"/>
      <c r="G194" s="342"/>
      <c r="H194" s="342"/>
      <c r="I194" s="342"/>
      <c r="J194" s="342"/>
      <c r="K194" s="342"/>
      <c r="L194" s="342"/>
      <c r="M194" s="342"/>
      <c r="N194" s="342"/>
      <c r="O194" s="342"/>
      <c r="P194" s="342"/>
      <c r="Q194" s="342"/>
      <c r="R194" s="342"/>
      <c r="S194" s="342"/>
      <c r="T194" s="342"/>
      <c r="U194" s="342"/>
      <c r="V194" s="342"/>
      <c r="W194" s="342"/>
      <c r="X194" s="342"/>
      <c r="Y194" s="342"/>
      <c r="Z194" s="342"/>
      <c r="AA194" s="342"/>
      <c r="AB194" s="343"/>
      <c r="AC194" s="460" t="s">
        <v>163</v>
      </c>
      <c r="AD194" s="461"/>
      <c r="AE194" s="763">
        <v>0</v>
      </c>
      <c r="AF194" s="764"/>
      <c r="AG194" s="764"/>
      <c r="AH194" s="765"/>
      <c r="AI194" s="763">
        <v>0</v>
      </c>
      <c r="AJ194" s="764"/>
      <c r="AK194" s="764"/>
      <c r="AL194" s="765"/>
      <c r="AM194" s="763">
        <v>0</v>
      </c>
      <c r="AN194" s="764"/>
      <c r="AO194" s="764"/>
      <c r="AP194" s="765"/>
      <c r="AQ194" s="455" t="str">
        <f t="shared" si="6"/>
        <v>n.é.</v>
      </c>
      <c r="AR194" s="456"/>
    </row>
    <row r="195" spans="1:44" ht="20.100000000000001" customHeight="1" x14ac:dyDescent="0.2">
      <c r="A195" s="482" t="s">
        <v>698</v>
      </c>
      <c r="B195" s="487"/>
      <c r="C195" s="341" t="s">
        <v>419</v>
      </c>
      <c r="D195" s="342"/>
      <c r="E195" s="342"/>
      <c r="F195" s="342"/>
      <c r="G195" s="342"/>
      <c r="H195" s="342"/>
      <c r="I195" s="342"/>
      <c r="J195" s="342"/>
      <c r="K195" s="342"/>
      <c r="L195" s="342"/>
      <c r="M195" s="342"/>
      <c r="N195" s="342"/>
      <c r="O195" s="342"/>
      <c r="P195" s="342"/>
      <c r="Q195" s="342"/>
      <c r="R195" s="342"/>
      <c r="S195" s="342"/>
      <c r="T195" s="342"/>
      <c r="U195" s="342"/>
      <c r="V195" s="342"/>
      <c r="W195" s="342"/>
      <c r="X195" s="342"/>
      <c r="Y195" s="342"/>
      <c r="Z195" s="342"/>
      <c r="AA195" s="342"/>
      <c r="AB195" s="343"/>
      <c r="AC195" s="460" t="s">
        <v>164</v>
      </c>
      <c r="AD195" s="461"/>
      <c r="AE195" s="763">
        <v>0</v>
      </c>
      <c r="AF195" s="764"/>
      <c r="AG195" s="764"/>
      <c r="AH195" s="765"/>
      <c r="AI195" s="763">
        <v>0</v>
      </c>
      <c r="AJ195" s="764"/>
      <c r="AK195" s="764"/>
      <c r="AL195" s="765"/>
      <c r="AM195" s="763">
        <v>0</v>
      </c>
      <c r="AN195" s="764"/>
      <c r="AO195" s="764"/>
      <c r="AP195" s="765"/>
      <c r="AQ195" s="455" t="str">
        <f t="shared" si="6"/>
        <v>n.é.</v>
      </c>
      <c r="AR195" s="456"/>
    </row>
    <row r="196" spans="1:44" ht="20.100000000000001" customHeight="1" x14ac:dyDescent="0.2">
      <c r="A196" s="482" t="s">
        <v>699</v>
      </c>
      <c r="B196" s="487"/>
      <c r="C196" s="341" t="s">
        <v>172</v>
      </c>
      <c r="D196" s="342"/>
      <c r="E196" s="342"/>
      <c r="F196" s="342"/>
      <c r="G196" s="342"/>
      <c r="H196" s="342"/>
      <c r="I196" s="342"/>
      <c r="J196" s="342"/>
      <c r="K196" s="342"/>
      <c r="L196" s="342"/>
      <c r="M196" s="342"/>
      <c r="N196" s="342"/>
      <c r="O196" s="342"/>
      <c r="P196" s="342"/>
      <c r="Q196" s="342"/>
      <c r="R196" s="342"/>
      <c r="S196" s="342"/>
      <c r="T196" s="342"/>
      <c r="U196" s="342"/>
      <c r="V196" s="342"/>
      <c r="W196" s="342"/>
      <c r="X196" s="342"/>
      <c r="Y196" s="342"/>
      <c r="Z196" s="342"/>
      <c r="AA196" s="342"/>
      <c r="AB196" s="343"/>
      <c r="AC196" s="460" t="s">
        <v>165</v>
      </c>
      <c r="AD196" s="461"/>
      <c r="AE196" s="763">
        <v>0</v>
      </c>
      <c r="AF196" s="764"/>
      <c r="AG196" s="764"/>
      <c r="AH196" s="765"/>
      <c r="AI196" s="763">
        <v>0</v>
      </c>
      <c r="AJ196" s="764"/>
      <c r="AK196" s="764"/>
      <c r="AL196" s="765"/>
      <c r="AM196" s="763">
        <v>0</v>
      </c>
      <c r="AN196" s="764"/>
      <c r="AO196" s="764"/>
      <c r="AP196" s="765"/>
      <c r="AQ196" s="455" t="str">
        <f t="shared" si="6"/>
        <v>n.é.</v>
      </c>
      <c r="AR196" s="456"/>
    </row>
    <row r="197" spans="1:44" ht="20.100000000000001" customHeight="1" x14ac:dyDescent="0.2">
      <c r="A197" s="482" t="s">
        <v>698</v>
      </c>
      <c r="B197" s="487"/>
      <c r="C197" s="341" t="s">
        <v>641</v>
      </c>
      <c r="D197" s="342"/>
      <c r="E197" s="342"/>
      <c r="F197" s="342"/>
      <c r="G197" s="342"/>
      <c r="H197" s="342"/>
      <c r="I197" s="342"/>
      <c r="J197" s="342"/>
      <c r="K197" s="342"/>
      <c r="L197" s="342"/>
      <c r="M197" s="342"/>
      <c r="N197" s="342"/>
      <c r="O197" s="342"/>
      <c r="P197" s="342"/>
      <c r="Q197" s="342"/>
      <c r="R197" s="342"/>
      <c r="S197" s="342"/>
      <c r="T197" s="342"/>
      <c r="U197" s="342"/>
      <c r="V197" s="342"/>
      <c r="W197" s="342"/>
      <c r="X197" s="342"/>
      <c r="Y197" s="342"/>
      <c r="Z197" s="342"/>
      <c r="AA197" s="342"/>
      <c r="AB197" s="343"/>
      <c r="AC197" s="460" t="s">
        <v>166</v>
      </c>
      <c r="AD197" s="461"/>
      <c r="AE197" s="763">
        <v>0</v>
      </c>
      <c r="AF197" s="764"/>
      <c r="AG197" s="764"/>
      <c r="AH197" s="765"/>
      <c r="AI197" s="763">
        <v>0</v>
      </c>
      <c r="AJ197" s="764"/>
      <c r="AK197" s="764"/>
      <c r="AL197" s="765"/>
      <c r="AM197" s="763">
        <v>0</v>
      </c>
      <c r="AN197" s="764"/>
      <c r="AO197" s="764"/>
      <c r="AP197" s="765"/>
      <c r="AQ197" s="455" t="str">
        <f t="shared" si="6"/>
        <v>n.é.</v>
      </c>
      <c r="AR197" s="456"/>
    </row>
    <row r="198" spans="1:44" ht="20.100000000000001" customHeight="1" x14ac:dyDescent="0.2">
      <c r="A198" s="482" t="s">
        <v>699</v>
      </c>
      <c r="B198" s="487"/>
      <c r="C198" s="341" t="s">
        <v>173</v>
      </c>
      <c r="D198" s="342"/>
      <c r="E198" s="342"/>
      <c r="F198" s="342"/>
      <c r="G198" s="342"/>
      <c r="H198" s="342"/>
      <c r="I198" s="342"/>
      <c r="J198" s="342"/>
      <c r="K198" s="342"/>
      <c r="L198" s="342"/>
      <c r="M198" s="342"/>
      <c r="N198" s="342"/>
      <c r="O198" s="342"/>
      <c r="P198" s="342"/>
      <c r="Q198" s="342"/>
      <c r="R198" s="342"/>
      <c r="S198" s="342"/>
      <c r="T198" s="342"/>
      <c r="U198" s="342"/>
      <c r="V198" s="342"/>
      <c r="W198" s="342"/>
      <c r="X198" s="342"/>
      <c r="Y198" s="342"/>
      <c r="Z198" s="342"/>
      <c r="AA198" s="342"/>
      <c r="AB198" s="343"/>
      <c r="AC198" s="460" t="s">
        <v>642</v>
      </c>
      <c r="AD198" s="461"/>
      <c r="AE198" s="763">
        <v>0</v>
      </c>
      <c r="AF198" s="764"/>
      <c r="AG198" s="764"/>
      <c r="AH198" s="765"/>
      <c r="AI198" s="763">
        <v>0</v>
      </c>
      <c r="AJ198" s="764"/>
      <c r="AK198" s="764"/>
      <c r="AL198" s="765"/>
      <c r="AM198" s="763">
        <v>0</v>
      </c>
      <c r="AN198" s="764"/>
      <c r="AO198" s="764"/>
      <c r="AP198" s="765"/>
      <c r="AQ198" s="455" t="str">
        <f t="shared" si="6"/>
        <v>n.é.</v>
      </c>
      <c r="AR198" s="456"/>
    </row>
    <row r="199" spans="1:44" ht="20.100000000000001" customHeight="1" x14ac:dyDescent="0.2">
      <c r="A199" s="483" t="s">
        <v>700</v>
      </c>
      <c r="B199" s="499"/>
      <c r="C199" s="349" t="s">
        <v>732</v>
      </c>
      <c r="D199" s="350"/>
      <c r="E199" s="350"/>
      <c r="F199" s="350"/>
      <c r="G199" s="350"/>
      <c r="H199" s="350"/>
      <c r="I199" s="350"/>
      <c r="J199" s="350"/>
      <c r="K199" s="350"/>
      <c r="L199" s="350"/>
      <c r="M199" s="350"/>
      <c r="N199" s="350"/>
      <c r="O199" s="350"/>
      <c r="P199" s="350"/>
      <c r="Q199" s="350"/>
      <c r="R199" s="350"/>
      <c r="S199" s="350"/>
      <c r="T199" s="350"/>
      <c r="U199" s="350"/>
      <c r="V199" s="350"/>
      <c r="W199" s="350"/>
      <c r="X199" s="350"/>
      <c r="Y199" s="350"/>
      <c r="Z199" s="350"/>
      <c r="AA199" s="350"/>
      <c r="AB199" s="351"/>
      <c r="AC199" s="473" t="s">
        <v>62</v>
      </c>
      <c r="AD199" s="474"/>
      <c r="AE199" s="364">
        <v>0</v>
      </c>
      <c r="AF199" s="365"/>
      <c r="AG199" s="365"/>
      <c r="AH199" s="366"/>
      <c r="AI199" s="364">
        <v>0</v>
      </c>
      <c r="AJ199" s="365"/>
      <c r="AK199" s="365"/>
      <c r="AL199" s="366"/>
      <c r="AM199" s="364">
        <v>0</v>
      </c>
      <c r="AN199" s="365"/>
      <c r="AO199" s="365"/>
      <c r="AP199" s="366"/>
      <c r="AQ199" s="372" t="str">
        <f t="shared" si="6"/>
        <v>n.é.</v>
      </c>
      <c r="AR199" s="373"/>
    </row>
    <row r="200" spans="1:44" s="2" customFormat="1" ht="20.100000000000001" customHeight="1" x14ac:dyDescent="0.2">
      <c r="A200" s="845" t="s">
        <v>701</v>
      </c>
      <c r="B200" s="846"/>
      <c r="C200" s="838" t="s">
        <v>733</v>
      </c>
      <c r="D200" s="839"/>
      <c r="E200" s="839"/>
      <c r="F200" s="839"/>
      <c r="G200" s="839"/>
      <c r="H200" s="839"/>
      <c r="I200" s="839"/>
      <c r="J200" s="839"/>
      <c r="K200" s="839"/>
      <c r="L200" s="839"/>
      <c r="M200" s="839"/>
      <c r="N200" s="839"/>
      <c r="O200" s="839"/>
      <c r="P200" s="839"/>
      <c r="Q200" s="839"/>
      <c r="R200" s="839"/>
      <c r="S200" s="839"/>
      <c r="T200" s="839"/>
      <c r="U200" s="839"/>
      <c r="V200" s="839"/>
      <c r="W200" s="839"/>
      <c r="X200" s="839"/>
      <c r="Y200" s="839"/>
      <c r="Z200" s="839"/>
      <c r="AA200" s="839"/>
      <c r="AB200" s="840"/>
      <c r="AC200" s="847" t="s">
        <v>174</v>
      </c>
      <c r="AD200" s="848"/>
      <c r="AE200" s="816">
        <f>SUM(AE121,AE122,AE151,AE184)</f>
        <v>103700000</v>
      </c>
      <c r="AF200" s="817"/>
      <c r="AG200" s="817"/>
      <c r="AH200" s="818"/>
      <c r="AI200" s="816">
        <f>SUM(AI121,AI122,AI151,AI184)</f>
        <v>117645380</v>
      </c>
      <c r="AJ200" s="817"/>
      <c r="AK200" s="817"/>
      <c r="AL200" s="818"/>
      <c r="AM200" s="816">
        <f>SUM(AM121,AM122,AM151,AM160,AM176,AM184)</f>
        <v>71374724</v>
      </c>
      <c r="AN200" s="817"/>
      <c r="AO200" s="817"/>
      <c r="AP200" s="818"/>
      <c r="AQ200" s="814">
        <f t="shared" si="6"/>
        <v>0.60669381152069035</v>
      </c>
      <c r="AR200" s="815"/>
    </row>
    <row r="201" spans="1:44" ht="20.100000000000001" customHeight="1" x14ac:dyDescent="0.2">
      <c r="A201" s="482" t="s">
        <v>702</v>
      </c>
      <c r="B201" s="487"/>
      <c r="C201" s="341" t="s">
        <v>643</v>
      </c>
      <c r="D201" s="342"/>
      <c r="E201" s="342"/>
      <c r="F201" s="342"/>
      <c r="G201" s="342"/>
      <c r="H201" s="342"/>
      <c r="I201" s="342"/>
      <c r="J201" s="342"/>
      <c r="K201" s="342"/>
      <c r="L201" s="342"/>
      <c r="M201" s="342"/>
      <c r="N201" s="342"/>
      <c r="O201" s="342"/>
      <c r="P201" s="342"/>
      <c r="Q201" s="342"/>
      <c r="R201" s="342"/>
      <c r="S201" s="342"/>
      <c r="T201" s="342"/>
      <c r="U201" s="342"/>
      <c r="V201" s="342"/>
      <c r="W201" s="342"/>
      <c r="X201" s="342"/>
      <c r="Y201" s="342"/>
      <c r="Z201" s="342"/>
      <c r="AA201" s="342"/>
      <c r="AB201" s="343"/>
      <c r="AC201" s="385" t="s">
        <v>380</v>
      </c>
      <c r="AD201" s="386"/>
      <c r="AE201" s="769">
        <v>0</v>
      </c>
      <c r="AF201" s="769"/>
      <c r="AG201" s="769"/>
      <c r="AH201" s="769"/>
      <c r="AI201" s="769">
        <v>0</v>
      </c>
      <c r="AJ201" s="769"/>
      <c r="AK201" s="769"/>
      <c r="AL201" s="769"/>
      <c r="AM201" s="769">
        <v>0</v>
      </c>
      <c r="AN201" s="769"/>
      <c r="AO201" s="769"/>
      <c r="AP201" s="769"/>
      <c r="AQ201" s="372" t="str">
        <f t="shared" si="6"/>
        <v>n.é.</v>
      </c>
      <c r="AR201" s="373"/>
    </row>
    <row r="202" spans="1:44" ht="20.100000000000001" customHeight="1" x14ac:dyDescent="0.2">
      <c r="A202" s="482" t="s">
        <v>703</v>
      </c>
      <c r="B202" s="487"/>
      <c r="C202" s="341" t="s">
        <v>381</v>
      </c>
      <c r="D202" s="342"/>
      <c r="E202" s="342"/>
      <c r="F202" s="342"/>
      <c r="G202" s="342"/>
      <c r="H202" s="342"/>
      <c r="I202" s="342"/>
      <c r="J202" s="342"/>
      <c r="K202" s="342"/>
      <c r="L202" s="342"/>
      <c r="M202" s="342"/>
      <c r="N202" s="342"/>
      <c r="O202" s="342"/>
      <c r="P202" s="342"/>
      <c r="Q202" s="342"/>
      <c r="R202" s="342"/>
      <c r="S202" s="342"/>
      <c r="T202" s="342"/>
      <c r="U202" s="342"/>
      <c r="V202" s="342"/>
      <c r="W202" s="342"/>
      <c r="X202" s="342"/>
      <c r="Y202" s="342"/>
      <c r="Z202" s="342"/>
      <c r="AA202" s="342"/>
      <c r="AB202" s="343"/>
      <c r="AC202" s="385" t="s">
        <v>382</v>
      </c>
      <c r="AD202" s="386"/>
      <c r="AE202" s="769">
        <v>0</v>
      </c>
      <c r="AF202" s="769"/>
      <c r="AG202" s="769"/>
      <c r="AH202" s="769"/>
      <c r="AI202" s="769">
        <v>0</v>
      </c>
      <c r="AJ202" s="769"/>
      <c r="AK202" s="769"/>
      <c r="AL202" s="769"/>
      <c r="AM202" s="769">
        <v>0</v>
      </c>
      <c r="AN202" s="769"/>
      <c r="AO202" s="769"/>
      <c r="AP202" s="769"/>
      <c r="AQ202" s="372" t="str">
        <f t="shared" si="6"/>
        <v>n.é.</v>
      </c>
      <c r="AR202" s="373"/>
    </row>
    <row r="203" spans="1:44" ht="20.100000000000001" customHeight="1" x14ac:dyDescent="0.2">
      <c r="A203" s="482" t="s">
        <v>704</v>
      </c>
      <c r="B203" s="487"/>
      <c r="C203" s="341" t="s">
        <v>644</v>
      </c>
      <c r="D203" s="342"/>
      <c r="E203" s="342"/>
      <c r="F203" s="342"/>
      <c r="G203" s="342"/>
      <c r="H203" s="342"/>
      <c r="I203" s="342"/>
      <c r="J203" s="342"/>
      <c r="K203" s="342"/>
      <c r="L203" s="342"/>
      <c r="M203" s="342"/>
      <c r="N203" s="342"/>
      <c r="O203" s="342"/>
      <c r="P203" s="342"/>
      <c r="Q203" s="342"/>
      <c r="R203" s="342"/>
      <c r="S203" s="342"/>
      <c r="T203" s="342"/>
      <c r="U203" s="342"/>
      <c r="V203" s="342"/>
      <c r="W203" s="342"/>
      <c r="X203" s="342"/>
      <c r="Y203" s="342"/>
      <c r="Z203" s="342"/>
      <c r="AA203" s="342"/>
      <c r="AB203" s="343"/>
      <c r="AC203" s="385" t="s">
        <v>383</v>
      </c>
      <c r="AD203" s="386"/>
      <c r="AE203" s="769">
        <v>0</v>
      </c>
      <c r="AF203" s="769"/>
      <c r="AG203" s="769"/>
      <c r="AH203" s="769"/>
      <c r="AI203" s="769">
        <v>0</v>
      </c>
      <c r="AJ203" s="769"/>
      <c r="AK203" s="769"/>
      <c r="AL203" s="769"/>
      <c r="AM203" s="769">
        <v>0</v>
      </c>
      <c r="AN203" s="769"/>
      <c r="AO203" s="769"/>
      <c r="AP203" s="769"/>
      <c r="AQ203" s="372" t="str">
        <f t="shared" si="6"/>
        <v>n.é.</v>
      </c>
      <c r="AR203" s="373"/>
    </row>
    <row r="204" spans="1:44" ht="20.100000000000001" customHeight="1" x14ac:dyDescent="0.2">
      <c r="A204" s="483" t="s">
        <v>705</v>
      </c>
      <c r="B204" s="499"/>
      <c r="C204" s="349" t="s">
        <v>734</v>
      </c>
      <c r="D204" s="350"/>
      <c r="E204" s="350"/>
      <c r="F204" s="350"/>
      <c r="G204" s="350"/>
      <c r="H204" s="350"/>
      <c r="I204" s="350"/>
      <c r="J204" s="350"/>
      <c r="K204" s="350"/>
      <c r="L204" s="350"/>
      <c r="M204" s="350"/>
      <c r="N204" s="350"/>
      <c r="O204" s="350"/>
      <c r="P204" s="350"/>
      <c r="Q204" s="350"/>
      <c r="R204" s="350"/>
      <c r="S204" s="350"/>
      <c r="T204" s="350"/>
      <c r="U204" s="350"/>
      <c r="V204" s="350"/>
      <c r="W204" s="350"/>
      <c r="X204" s="350"/>
      <c r="Y204" s="350"/>
      <c r="Z204" s="350"/>
      <c r="AA204" s="350"/>
      <c r="AB204" s="351"/>
      <c r="AC204" s="394" t="s">
        <v>384</v>
      </c>
      <c r="AD204" s="395"/>
      <c r="AE204" s="512">
        <v>0</v>
      </c>
      <c r="AF204" s="512"/>
      <c r="AG204" s="512"/>
      <c r="AH204" s="512"/>
      <c r="AI204" s="512">
        <v>0</v>
      </c>
      <c r="AJ204" s="512"/>
      <c r="AK204" s="512"/>
      <c r="AL204" s="512"/>
      <c r="AM204" s="512">
        <v>0</v>
      </c>
      <c r="AN204" s="512"/>
      <c r="AO204" s="512"/>
      <c r="AP204" s="512"/>
      <c r="AQ204" s="372" t="str">
        <f t="shared" si="6"/>
        <v>n.é.</v>
      </c>
      <c r="AR204" s="373"/>
    </row>
    <row r="205" spans="1:44" ht="20.100000000000001" customHeight="1" x14ac:dyDescent="0.2">
      <c r="A205" s="482" t="s">
        <v>706</v>
      </c>
      <c r="B205" s="487"/>
      <c r="C205" s="382" t="s">
        <v>385</v>
      </c>
      <c r="D205" s="383"/>
      <c r="E205" s="383"/>
      <c r="F205" s="383"/>
      <c r="G205" s="383"/>
      <c r="H205" s="383"/>
      <c r="I205" s="383"/>
      <c r="J205" s="383"/>
      <c r="K205" s="383"/>
      <c r="L205" s="383"/>
      <c r="M205" s="383"/>
      <c r="N205" s="383"/>
      <c r="O205" s="383"/>
      <c r="P205" s="383"/>
      <c r="Q205" s="383"/>
      <c r="R205" s="383"/>
      <c r="S205" s="383"/>
      <c r="T205" s="383"/>
      <c r="U205" s="383"/>
      <c r="V205" s="383"/>
      <c r="W205" s="383"/>
      <c r="X205" s="383"/>
      <c r="Y205" s="383"/>
      <c r="Z205" s="383"/>
      <c r="AA205" s="383"/>
      <c r="AB205" s="384"/>
      <c r="AC205" s="385" t="s">
        <v>386</v>
      </c>
      <c r="AD205" s="386"/>
      <c r="AE205" s="769">
        <v>0</v>
      </c>
      <c r="AF205" s="769"/>
      <c r="AG205" s="769"/>
      <c r="AH205" s="769"/>
      <c r="AI205" s="769">
        <v>0</v>
      </c>
      <c r="AJ205" s="769"/>
      <c r="AK205" s="769"/>
      <c r="AL205" s="769"/>
      <c r="AM205" s="769">
        <v>0</v>
      </c>
      <c r="AN205" s="769"/>
      <c r="AO205" s="769"/>
      <c r="AP205" s="769"/>
      <c r="AQ205" s="372" t="str">
        <f t="shared" si="6"/>
        <v>n.é.</v>
      </c>
      <c r="AR205" s="373"/>
    </row>
    <row r="206" spans="1:44" ht="20.100000000000001" customHeight="1" x14ac:dyDescent="0.2">
      <c r="A206" s="482" t="s">
        <v>707</v>
      </c>
      <c r="B206" s="487"/>
      <c r="C206" s="341" t="s">
        <v>388</v>
      </c>
      <c r="D206" s="342"/>
      <c r="E206" s="342"/>
      <c r="F206" s="342"/>
      <c r="G206" s="342"/>
      <c r="H206" s="342"/>
      <c r="I206" s="342"/>
      <c r="J206" s="342"/>
      <c r="K206" s="342"/>
      <c r="L206" s="342"/>
      <c r="M206" s="342"/>
      <c r="N206" s="342"/>
      <c r="O206" s="342"/>
      <c r="P206" s="342"/>
      <c r="Q206" s="342"/>
      <c r="R206" s="342"/>
      <c r="S206" s="342"/>
      <c r="T206" s="342"/>
      <c r="U206" s="342"/>
      <c r="V206" s="342"/>
      <c r="W206" s="342"/>
      <c r="X206" s="342"/>
      <c r="Y206" s="342"/>
      <c r="Z206" s="342"/>
      <c r="AA206" s="342"/>
      <c r="AB206" s="343"/>
      <c r="AC206" s="385" t="s">
        <v>387</v>
      </c>
      <c r="AD206" s="386"/>
      <c r="AE206" s="769">
        <v>0</v>
      </c>
      <c r="AF206" s="769"/>
      <c r="AG206" s="769"/>
      <c r="AH206" s="769"/>
      <c r="AI206" s="769">
        <v>0</v>
      </c>
      <c r="AJ206" s="769"/>
      <c r="AK206" s="769"/>
      <c r="AL206" s="769"/>
      <c r="AM206" s="769">
        <v>0</v>
      </c>
      <c r="AN206" s="769"/>
      <c r="AO206" s="769"/>
      <c r="AP206" s="769"/>
      <c r="AQ206" s="372" t="str">
        <f t="shared" si="6"/>
        <v>n.é.</v>
      </c>
      <c r="AR206" s="373"/>
    </row>
    <row r="207" spans="1:44" ht="20.100000000000001" customHeight="1" x14ac:dyDescent="0.2">
      <c r="A207" s="482" t="s">
        <v>708</v>
      </c>
      <c r="B207" s="487"/>
      <c r="C207" s="341" t="s">
        <v>645</v>
      </c>
      <c r="D207" s="342"/>
      <c r="E207" s="342"/>
      <c r="F207" s="342"/>
      <c r="G207" s="342"/>
      <c r="H207" s="342"/>
      <c r="I207" s="342"/>
      <c r="J207" s="342"/>
      <c r="K207" s="342"/>
      <c r="L207" s="342"/>
      <c r="M207" s="342"/>
      <c r="N207" s="342"/>
      <c r="O207" s="342"/>
      <c r="P207" s="342"/>
      <c r="Q207" s="342"/>
      <c r="R207" s="342"/>
      <c r="S207" s="342"/>
      <c r="T207" s="342"/>
      <c r="U207" s="342"/>
      <c r="V207" s="342"/>
      <c r="W207" s="342"/>
      <c r="X207" s="342"/>
      <c r="Y207" s="342"/>
      <c r="Z207" s="342"/>
      <c r="AA207" s="342"/>
      <c r="AB207" s="343"/>
      <c r="AC207" s="385" t="s">
        <v>389</v>
      </c>
      <c r="AD207" s="386"/>
      <c r="AE207" s="769">
        <v>0</v>
      </c>
      <c r="AF207" s="769"/>
      <c r="AG207" s="769"/>
      <c r="AH207" s="769"/>
      <c r="AI207" s="769">
        <v>0</v>
      </c>
      <c r="AJ207" s="769"/>
      <c r="AK207" s="769"/>
      <c r="AL207" s="769"/>
      <c r="AM207" s="769">
        <v>0</v>
      </c>
      <c r="AN207" s="769"/>
      <c r="AO207" s="769"/>
      <c r="AP207" s="769"/>
      <c r="AQ207" s="372" t="str">
        <f t="shared" si="6"/>
        <v>n.é.</v>
      </c>
      <c r="AR207" s="373"/>
    </row>
    <row r="208" spans="1:44" ht="20.100000000000001" customHeight="1" x14ac:dyDescent="0.2">
      <c r="A208" s="482" t="s">
        <v>709</v>
      </c>
      <c r="B208" s="487"/>
      <c r="C208" s="341" t="s">
        <v>646</v>
      </c>
      <c r="D208" s="342"/>
      <c r="E208" s="342"/>
      <c r="F208" s="342"/>
      <c r="G208" s="342"/>
      <c r="H208" s="342"/>
      <c r="I208" s="342"/>
      <c r="J208" s="342"/>
      <c r="K208" s="342"/>
      <c r="L208" s="342"/>
      <c r="M208" s="342"/>
      <c r="N208" s="342"/>
      <c r="O208" s="342"/>
      <c r="P208" s="342"/>
      <c r="Q208" s="342"/>
      <c r="R208" s="342"/>
      <c r="S208" s="342"/>
      <c r="T208" s="342"/>
      <c r="U208" s="342"/>
      <c r="V208" s="342"/>
      <c r="W208" s="342"/>
      <c r="X208" s="342"/>
      <c r="Y208" s="342"/>
      <c r="Z208" s="342"/>
      <c r="AA208" s="342"/>
      <c r="AB208" s="343"/>
      <c r="AC208" s="385" t="s">
        <v>390</v>
      </c>
      <c r="AD208" s="386"/>
      <c r="AE208" s="769">
        <v>0</v>
      </c>
      <c r="AF208" s="769"/>
      <c r="AG208" s="769"/>
      <c r="AH208" s="769"/>
      <c r="AI208" s="769">
        <v>0</v>
      </c>
      <c r="AJ208" s="769"/>
      <c r="AK208" s="769"/>
      <c r="AL208" s="769"/>
      <c r="AM208" s="769">
        <v>0</v>
      </c>
      <c r="AN208" s="769"/>
      <c r="AO208" s="769"/>
      <c r="AP208" s="769"/>
      <c r="AQ208" s="372" t="str">
        <f t="shared" ref="AQ208:AQ230" si="7">IF(AI208&gt;0,AM208/AI208,"n.é.")</f>
        <v>n.é.</v>
      </c>
      <c r="AR208" s="373"/>
    </row>
    <row r="209" spans="1:44" ht="20.100000000000001" customHeight="1" x14ac:dyDescent="0.2">
      <c r="A209" s="482" t="s">
        <v>710</v>
      </c>
      <c r="B209" s="487"/>
      <c r="C209" s="341" t="s">
        <v>647</v>
      </c>
      <c r="D209" s="342"/>
      <c r="E209" s="342"/>
      <c r="F209" s="342"/>
      <c r="G209" s="342"/>
      <c r="H209" s="342"/>
      <c r="I209" s="342"/>
      <c r="J209" s="342"/>
      <c r="K209" s="342"/>
      <c r="L209" s="342"/>
      <c r="M209" s="342"/>
      <c r="N209" s="342"/>
      <c r="O209" s="342"/>
      <c r="P209" s="342"/>
      <c r="Q209" s="342"/>
      <c r="R209" s="342"/>
      <c r="S209" s="342"/>
      <c r="T209" s="342"/>
      <c r="U209" s="342"/>
      <c r="V209" s="342"/>
      <c r="W209" s="342"/>
      <c r="X209" s="342"/>
      <c r="Y209" s="342"/>
      <c r="Z209" s="342"/>
      <c r="AA209" s="342"/>
      <c r="AB209" s="343"/>
      <c r="AC209" s="385" t="s">
        <v>648</v>
      </c>
      <c r="AD209" s="386"/>
      <c r="AE209" s="769">
        <v>0</v>
      </c>
      <c r="AF209" s="769"/>
      <c r="AG209" s="769"/>
      <c r="AH209" s="769"/>
      <c r="AI209" s="769">
        <v>0</v>
      </c>
      <c r="AJ209" s="769"/>
      <c r="AK209" s="769"/>
      <c r="AL209" s="769"/>
      <c r="AM209" s="769">
        <v>0</v>
      </c>
      <c r="AN209" s="769"/>
      <c r="AO209" s="769"/>
      <c r="AP209" s="769"/>
      <c r="AQ209" s="372" t="str">
        <f t="shared" si="7"/>
        <v>n.é.</v>
      </c>
      <c r="AR209" s="373"/>
    </row>
    <row r="210" spans="1:44" ht="20.100000000000001" customHeight="1" x14ac:dyDescent="0.2">
      <c r="A210" s="483" t="s">
        <v>711</v>
      </c>
      <c r="B210" s="499"/>
      <c r="C210" s="396" t="s">
        <v>735</v>
      </c>
      <c r="D210" s="397"/>
      <c r="E210" s="397"/>
      <c r="F210" s="397"/>
      <c r="G210" s="397"/>
      <c r="H210" s="397"/>
      <c r="I210" s="397"/>
      <c r="J210" s="397"/>
      <c r="K210" s="397"/>
      <c r="L210" s="397"/>
      <c r="M210" s="397"/>
      <c r="N210" s="397"/>
      <c r="O210" s="397"/>
      <c r="P210" s="397"/>
      <c r="Q210" s="397"/>
      <c r="R210" s="397"/>
      <c r="S210" s="397"/>
      <c r="T210" s="397"/>
      <c r="U210" s="397"/>
      <c r="V210" s="397"/>
      <c r="W210" s="397"/>
      <c r="X210" s="397"/>
      <c r="Y210" s="397"/>
      <c r="Z210" s="397"/>
      <c r="AA210" s="397"/>
      <c r="AB210" s="398"/>
      <c r="AC210" s="394" t="s">
        <v>391</v>
      </c>
      <c r="AD210" s="395"/>
      <c r="AE210" s="512">
        <v>0</v>
      </c>
      <c r="AF210" s="512"/>
      <c r="AG210" s="512"/>
      <c r="AH210" s="512"/>
      <c r="AI210" s="512">
        <v>0</v>
      </c>
      <c r="AJ210" s="512"/>
      <c r="AK210" s="512"/>
      <c r="AL210" s="512"/>
      <c r="AM210" s="512">
        <v>0</v>
      </c>
      <c r="AN210" s="512"/>
      <c r="AO210" s="512"/>
      <c r="AP210" s="512"/>
      <c r="AQ210" s="372" t="str">
        <f t="shared" si="7"/>
        <v>n.é.</v>
      </c>
      <c r="AR210" s="373"/>
    </row>
    <row r="211" spans="1:44" ht="20.100000000000001" customHeight="1" x14ac:dyDescent="0.2">
      <c r="A211" s="482" t="s">
        <v>712</v>
      </c>
      <c r="B211" s="487"/>
      <c r="C211" s="382" t="s">
        <v>392</v>
      </c>
      <c r="D211" s="383"/>
      <c r="E211" s="383"/>
      <c r="F211" s="383"/>
      <c r="G211" s="383"/>
      <c r="H211" s="383"/>
      <c r="I211" s="383"/>
      <c r="J211" s="383"/>
      <c r="K211" s="383"/>
      <c r="L211" s="383"/>
      <c r="M211" s="383"/>
      <c r="N211" s="383"/>
      <c r="O211" s="383"/>
      <c r="P211" s="383"/>
      <c r="Q211" s="383"/>
      <c r="R211" s="383"/>
      <c r="S211" s="383"/>
      <c r="T211" s="383"/>
      <c r="U211" s="383"/>
      <c r="V211" s="383"/>
      <c r="W211" s="383"/>
      <c r="X211" s="383"/>
      <c r="Y211" s="383"/>
      <c r="Z211" s="383"/>
      <c r="AA211" s="383"/>
      <c r="AB211" s="384"/>
      <c r="AC211" s="385" t="s">
        <v>393</v>
      </c>
      <c r="AD211" s="386"/>
      <c r="AE211" s="769">
        <v>0</v>
      </c>
      <c r="AF211" s="769"/>
      <c r="AG211" s="769"/>
      <c r="AH211" s="769"/>
      <c r="AI211" s="769">
        <v>0</v>
      </c>
      <c r="AJ211" s="769"/>
      <c r="AK211" s="769"/>
      <c r="AL211" s="769"/>
      <c r="AM211" s="769">
        <v>0</v>
      </c>
      <c r="AN211" s="769"/>
      <c r="AO211" s="769"/>
      <c r="AP211" s="769"/>
      <c r="AQ211" s="370" t="str">
        <f t="shared" si="7"/>
        <v>n.é.</v>
      </c>
      <c r="AR211" s="371"/>
    </row>
    <row r="212" spans="1:44" ht="20.100000000000001" customHeight="1" x14ac:dyDescent="0.2">
      <c r="A212" s="482" t="s">
        <v>713</v>
      </c>
      <c r="B212" s="487"/>
      <c r="C212" s="382" t="s">
        <v>394</v>
      </c>
      <c r="D212" s="383"/>
      <c r="E212" s="383"/>
      <c r="F212" s="383"/>
      <c r="G212" s="383"/>
      <c r="H212" s="383"/>
      <c r="I212" s="383"/>
      <c r="J212" s="383"/>
      <c r="K212" s="383"/>
      <c r="L212" s="383"/>
      <c r="M212" s="383"/>
      <c r="N212" s="383"/>
      <c r="O212" s="383"/>
      <c r="P212" s="383"/>
      <c r="Q212" s="383"/>
      <c r="R212" s="383"/>
      <c r="S212" s="383"/>
      <c r="T212" s="383"/>
      <c r="U212" s="383"/>
      <c r="V212" s="383"/>
      <c r="W212" s="383"/>
      <c r="X212" s="383"/>
      <c r="Y212" s="383"/>
      <c r="Z212" s="383"/>
      <c r="AA212" s="383"/>
      <c r="AB212" s="384"/>
      <c r="AC212" s="385" t="s">
        <v>395</v>
      </c>
      <c r="AD212" s="386"/>
      <c r="AE212" s="769">
        <v>0</v>
      </c>
      <c r="AF212" s="769"/>
      <c r="AG212" s="769"/>
      <c r="AH212" s="769"/>
      <c r="AI212" s="769">
        <v>0</v>
      </c>
      <c r="AJ212" s="769"/>
      <c r="AK212" s="769"/>
      <c r="AL212" s="769"/>
      <c r="AM212" s="769">
        <v>0</v>
      </c>
      <c r="AN212" s="769"/>
      <c r="AO212" s="769"/>
      <c r="AP212" s="769"/>
      <c r="AQ212" s="370" t="str">
        <f t="shared" si="7"/>
        <v>n.é.</v>
      </c>
      <c r="AR212" s="371"/>
    </row>
    <row r="213" spans="1:44" ht="20.100000000000001" customHeight="1" x14ac:dyDescent="0.2">
      <c r="A213" s="482" t="s">
        <v>714</v>
      </c>
      <c r="B213" s="487"/>
      <c r="C213" s="382" t="s">
        <v>396</v>
      </c>
      <c r="D213" s="383"/>
      <c r="E213" s="383"/>
      <c r="F213" s="383"/>
      <c r="G213" s="383"/>
      <c r="H213" s="383"/>
      <c r="I213" s="383"/>
      <c r="J213" s="383"/>
      <c r="K213" s="383"/>
      <c r="L213" s="383"/>
      <c r="M213" s="383"/>
      <c r="N213" s="383"/>
      <c r="O213" s="383"/>
      <c r="P213" s="383"/>
      <c r="Q213" s="383"/>
      <c r="R213" s="383"/>
      <c r="S213" s="383"/>
      <c r="T213" s="383"/>
      <c r="U213" s="383"/>
      <c r="V213" s="383"/>
      <c r="W213" s="383"/>
      <c r="X213" s="383"/>
      <c r="Y213" s="383"/>
      <c r="Z213" s="383"/>
      <c r="AA213" s="383"/>
      <c r="AB213" s="384"/>
      <c r="AC213" s="385" t="s">
        <v>397</v>
      </c>
      <c r="AD213" s="386"/>
      <c r="AE213" s="769">
        <v>0</v>
      </c>
      <c r="AF213" s="769"/>
      <c r="AG213" s="769"/>
      <c r="AH213" s="769"/>
      <c r="AI213" s="769">
        <v>0</v>
      </c>
      <c r="AJ213" s="769"/>
      <c r="AK213" s="769"/>
      <c r="AL213" s="769"/>
      <c r="AM213" s="769">
        <v>0</v>
      </c>
      <c r="AN213" s="769"/>
      <c r="AO213" s="769"/>
      <c r="AP213" s="769"/>
      <c r="AQ213" s="370" t="str">
        <f t="shared" si="7"/>
        <v>n.é.</v>
      </c>
      <c r="AR213" s="371"/>
    </row>
    <row r="214" spans="1:44" ht="20.100000000000001" customHeight="1" x14ac:dyDescent="0.2">
      <c r="A214" s="482" t="s">
        <v>715</v>
      </c>
      <c r="B214" s="487"/>
      <c r="C214" s="382" t="s">
        <v>649</v>
      </c>
      <c r="D214" s="383"/>
      <c r="E214" s="383"/>
      <c r="F214" s="383"/>
      <c r="G214" s="383"/>
      <c r="H214" s="383"/>
      <c r="I214" s="383"/>
      <c r="J214" s="383"/>
      <c r="K214" s="383"/>
      <c r="L214" s="383"/>
      <c r="M214" s="383"/>
      <c r="N214" s="383"/>
      <c r="O214" s="383"/>
      <c r="P214" s="383"/>
      <c r="Q214" s="383"/>
      <c r="R214" s="383"/>
      <c r="S214" s="383"/>
      <c r="T214" s="383"/>
      <c r="U214" s="383"/>
      <c r="V214" s="383"/>
      <c r="W214" s="383"/>
      <c r="X214" s="383"/>
      <c r="Y214" s="383"/>
      <c r="Z214" s="383"/>
      <c r="AA214" s="383"/>
      <c r="AB214" s="384"/>
      <c r="AC214" s="385" t="s">
        <v>398</v>
      </c>
      <c r="AD214" s="386"/>
      <c r="AE214" s="769">
        <v>0</v>
      </c>
      <c r="AF214" s="769"/>
      <c r="AG214" s="769"/>
      <c r="AH214" s="769"/>
      <c r="AI214" s="769">
        <v>0</v>
      </c>
      <c r="AJ214" s="769"/>
      <c r="AK214" s="769"/>
      <c r="AL214" s="769"/>
      <c r="AM214" s="769">
        <v>0</v>
      </c>
      <c r="AN214" s="769"/>
      <c r="AO214" s="769"/>
      <c r="AP214" s="769"/>
      <c r="AQ214" s="370" t="str">
        <f t="shared" si="7"/>
        <v>n.é.</v>
      </c>
      <c r="AR214" s="371"/>
    </row>
    <row r="215" spans="1:44" ht="20.100000000000001" customHeight="1" x14ac:dyDescent="0.2">
      <c r="A215" s="482" t="s">
        <v>716</v>
      </c>
      <c r="B215" s="487"/>
      <c r="C215" s="382" t="s">
        <v>399</v>
      </c>
      <c r="D215" s="383"/>
      <c r="E215" s="383"/>
      <c r="F215" s="383"/>
      <c r="G215" s="383"/>
      <c r="H215" s="383"/>
      <c r="I215" s="383"/>
      <c r="J215" s="383"/>
      <c r="K215" s="383"/>
      <c r="L215" s="383"/>
      <c r="M215" s="383"/>
      <c r="N215" s="383"/>
      <c r="O215" s="383"/>
      <c r="P215" s="383"/>
      <c r="Q215" s="383"/>
      <c r="R215" s="383"/>
      <c r="S215" s="383"/>
      <c r="T215" s="383"/>
      <c r="U215" s="383"/>
      <c r="V215" s="383"/>
      <c r="W215" s="383"/>
      <c r="X215" s="383"/>
      <c r="Y215" s="383"/>
      <c r="Z215" s="383"/>
      <c r="AA215" s="383"/>
      <c r="AB215" s="384"/>
      <c r="AC215" s="385" t="s">
        <v>400</v>
      </c>
      <c r="AD215" s="386"/>
      <c r="AE215" s="769">
        <v>0</v>
      </c>
      <c r="AF215" s="769"/>
      <c r="AG215" s="769"/>
      <c r="AH215" s="769"/>
      <c r="AI215" s="769">
        <v>0</v>
      </c>
      <c r="AJ215" s="769"/>
      <c r="AK215" s="769"/>
      <c r="AL215" s="769"/>
      <c r="AM215" s="769">
        <v>0</v>
      </c>
      <c r="AN215" s="769"/>
      <c r="AO215" s="769"/>
      <c r="AP215" s="769"/>
      <c r="AQ215" s="370" t="str">
        <f t="shared" si="7"/>
        <v>n.é.</v>
      </c>
      <c r="AR215" s="371"/>
    </row>
    <row r="216" spans="1:44" ht="20.100000000000001" customHeight="1" x14ac:dyDescent="0.2">
      <c r="A216" s="482" t="s">
        <v>717</v>
      </c>
      <c r="B216" s="487"/>
      <c r="C216" s="382" t="s">
        <v>401</v>
      </c>
      <c r="D216" s="383"/>
      <c r="E216" s="383"/>
      <c r="F216" s="383"/>
      <c r="G216" s="383"/>
      <c r="H216" s="383"/>
      <c r="I216" s="383"/>
      <c r="J216" s="383"/>
      <c r="K216" s="383"/>
      <c r="L216" s="383"/>
      <c r="M216" s="383"/>
      <c r="N216" s="383"/>
      <c r="O216" s="383"/>
      <c r="P216" s="383"/>
      <c r="Q216" s="383"/>
      <c r="R216" s="383"/>
      <c r="S216" s="383"/>
      <c r="T216" s="383"/>
      <c r="U216" s="383"/>
      <c r="V216" s="383"/>
      <c r="W216" s="383"/>
      <c r="X216" s="383"/>
      <c r="Y216" s="383"/>
      <c r="Z216" s="383"/>
      <c r="AA216" s="383"/>
      <c r="AB216" s="384"/>
      <c r="AC216" s="385" t="s">
        <v>402</v>
      </c>
      <c r="AD216" s="386"/>
      <c r="AE216" s="769">
        <v>0</v>
      </c>
      <c r="AF216" s="769"/>
      <c r="AG216" s="769"/>
      <c r="AH216" s="769"/>
      <c r="AI216" s="769">
        <v>0</v>
      </c>
      <c r="AJ216" s="769"/>
      <c r="AK216" s="769"/>
      <c r="AL216" s="769"/>
      <c r="AM216" s="769">
        <v>0</v>
      </c>
      <c r="AN216" s="769"/>
      <c r="AO216" s="769"/>
      <c r="AP216" s="769"/>
      <c r="AQ216" s="370" t="str">
        <f t="shared" si="7"/>
        <v>n.é.</v>
      </c>
      <c r="AR216" s="371"/>
    </row>
    <row r="217" spans="1:44" ht="20.100000000000001" customHeight="1" x14ac:dyDescent="0.2">
      <c r="A217" s="482" t="s">
        <v>718</v>
      </c>
      <c r="B217" s="487"/>
      <c r="C217" s="382" t="s">
        <v>652</v>
      </c>
      <c r="D217" s="383"/>
      <c r="E217" s="383"/>
      <c r="F217" s="383"/>
      <c r="G217" s="383"/>
      <c r="H217" s="383"/>
      <c r="I217" s="383"/>
      <c r="J217" s="383"/>
      <c r="K217" s="383"/>
      <c r="L217" s="383"/>
      <c r="M217" s="383"/>
      <c r="N217" s="383"/>
      <c r="O217" s="383"/>
      <c r="P217" s="383"/>
      <c r="Q217" s="383"/>
      <c r="R217" s="383"/>
      <c r="S217" s="383"/>
      <c r="T217" s="383"/>
      <c r="U217" s="383"/>
      <c r="V217" s="383"/>
      <c r="W217" s="383"/>
      <c r="X217" s="383"/>
      <c r="Y217" s="383"/>
      <c r="Z217" s="383"/>
      <c r="AA217" s="383"/>
      <c r="AB217" s="384"/>
      <c r="AC217" s="385" t="s">
        <v>653</v>
      </c>
      <c r="AD217" s="386"/>
      <c r="AE217" s="769">
        <v>0</v>
      </c>
      <c r="AF217" s="769"/>
      <c r="AG217" s="769"/>
      <c r="AH217" s="769"/>
      <c r="AI217" s="769">
        <v>0</v>
      </c>
      <c r="AJ217" s="769"/>
      <c r="AK217" s="769"/>
      <c r="AL217" s="769"/>
      <c r="AM217" s="769">
        <v>0</v>
      </c>
      <c r="AN217" s="769"/>
      <c r="AO217" s="769"/>
      <c r="AP217" s="769"/>
      <c r="AQ217" s="370" t="str">
        <f t="shared" si="7"/>
        <v>n.é.</v>
      </c>
      <c r="AR217" s="371"/>
    </row>
    <row r="218" spans="1:44" ht="20.100000000000001" customHeight="1" x14ac:dyDescent="0.2">
      <c r="A218" s="482" t="s">
        <v>719</v>
      </c>
      <c r="B218" s="487"/>
      <c r="C218" s="382" t="s">
        <v>651</v>
      </c>
      <c r="D218" s="383"/>
      <c r="E218" s="383"/>
      <c r="F218" s="383"/>
      <c r="G218" s="383"/>
      <c r="H218" s="383"/>
      <c r="I218" s="383"/>
      <c r="J218" s="383"/>
      <c r="K218" s="383"/>
      <c r="L218" s="383"/>
      <c r="M218" s="383"/>
      <c r="N218" s="383"/>
      <c r="O218" s="383"/>
      <c r="P218" s="383"/>
      <c r="Q218" s="383"/>
      <c r="R218" s="383"/>
      <c r="S218" s="383"/>
      <c r="T218" s="383"/>
      <c r="U218" s="383"/>
      <c r="V218" s="383"/>
      <c r="W218" s="383"/>
      <c r="X218" s="383"/>
      <c r="Y218" s="383"/>
      <c r="Z218" s="383"/>
      <c r="AA218" s="383"/>
      <c r="AB218" s="384"/>
      <c r="AC218" s="385" t="s">
        <v>654</v>
      </c>
      <c r="AD218" s="386"/>
      <c r="AE218" s="769">
        <v>0</v>
      </c>
      <c r="AF218" s="769"/>
      <c r="AG218" s="769"/>
      <c r="AH218" s="769"/>
      <c r="AI218" s="769">
        <v>0</v>
      </c>
      <c r="AJ218" s="769"/>
      <c r="AK218" s="769"/>
      <c r="AL218" s="769"/>
      <c r="AM218" s="769">
        <v>0</v>
      </c>
      <c r="AN218" s="769"/>
      <c r="AO218" s="769"/>
      <c r="AP218" s="769"/>
      <c r="AQ218" s="370" t="str">
        <f t="shared" si="7"/>
        <v>n.é.</v>
      </c>
      <c r="AR218" s="371"/>
    </row>
    <row r="219" spans="1:44" s="2" customFormat="1" ht="20.100000000000001" customHeight="1" x14ac:dyDescent="0.2">
      <c r="A219" s="483" t="s">
        <v>720</v>
      </c>
      <c r="B219" s="499"/>
      <c r="C219" s="396" t="s">
        <v>736</v>
      </c>
      <c r="D219" s="397"/>
      <c r="E219" s="397"/>
      <c r="F219" s="397"/>
      <c r="G219" s="397"/>
      <c r="H219" s="397"/>
      <c r="I219" s="397"/>
      <c r="J219" s="397"/>
      <c r="K219" s="397"/>
      <c r="L219" s="397"/>
      <c r="M219" s="397"/>
      <c r="N219" s="397"/>
      <c r="O219" s="397"/>
      <c r="P219" s="397"/>
      <c r="Q219" s="397"/>
      <c r="R219" s="397"/>
      <c r="S219" s="397"/>
      <c r="T219" s="397"/>
      <c r="U219" s="397"/>
      <c r="V219" s="397"/>
      <c r="W219" s="397"/>
      <c r="X219" s="397"/>
      <c r="Y219" s="397"/>
      <c r="Z219" s="397"/>
      <c r="AA219" s="397"/>
      <c r="AB219" s="398"/>
      <c r="AC219" s="394" t="s">
        <v>650</v>
      </c>
      <c r="AD219" s="395"/>
      <c r="AE219" s="776">
        <v>0</v>
      </c>
      <c r="AF219" s="776"/>
      <c r="AG219" s="776"/>
      <c r="AH219" s="776"/>
      <c r="AI219" s="776">
        <v>0</v>
      </c>
      <c r="AJ219" s="776"/>
      <c r="AK219" s="776"/>
      <c r="AL219" s="776"/>
      <c r="AM219" s="776">
        <v>0</v>
      </c>
      <c r="AN219" s="776"/>
      <c r="AO219" s="776"/>
      <c r="AP219" s="776"/>
      <c r="AQ219" s="372" t="str">
        <f t="shared" si="7"/>
        <v>n.é.</v>
      </c>
      <c r="AR219" s="373"/>
    </row>
    <row r="220" spans="1:44" ht="20.100000000000001" customHeight="1" x14ac:dyDescent="0.2">
      <c r="A220" s="483" t="s">
        <v>721</v>
      </c>
      <c r="B220" s="499"/>
      <c r="C220" s="396" t="s">
        <v>737</v>
      </c>
      <c r="D220" s="397"/>
      <c r="E220" s="397"/>
      <c r="F220" s="397"/>
      <c r="G220" s="397"/>
      <c r="H220" s="397"/>
      <c r="I220" s="397"/>
      <c r="J220" s="397"/>
      <c r="K220" s="397"/>
      <c r="L220" s="397"/>
      <c r="M220" s="397"/>
      <c r="N220" s="397"/>
      <c r="O220" s="397"/>
      <c r="P220" s="397"/>
      <c r="Q220" s="397"/>
      <c r="R220" s="397"/>
      <c r="S220" s="397"/>
      <c r="T220" s="397"/>
      <c r="U220" s="397"/>
      <c r="V220" s="397"/>
      <c r="W220" s="397"/>
      <c r="X220" s="397"/>
      <c r="Y220" s="397"/>
      <c r="Z220" s="397"/>
      <c r="AA220" s="397"/>
      <c r="AB220" s="398"/>
      <c r="AC220" s="394" t="s">
        <v>403</v>
      </c>
      <c r="AD220" s="395"/>
      <c r="AE220" s="512">
        <v>0</v>
      </c>
      <c r="AF220" s="512"/>
      <c r="AG220" s="512"/>
      <c r="AH220" s="512"/>
      <c r="AI220" s="512">
        <v>0</v>
      </c>
      <c r="AJ220" s="512"/>
      <c r="AK220" s="512"/>
      <c r="AL220" s="512"/>
      <c r="AM220" s="512">
        <v>0</v>
      </c>
      <c r="AN220" s="512"/>
      <c r="AO220" s="512"/>
      <c r="AP220" s="512"/>
      <c r="AQ220" s="372" t="str">
        <f t="shared" si="7"/>
        <v>n.é.</v>
      </c>
      <c r="AR220" s="373"/>
    </row>
    <row r="221" spans="1:44" ht="20.100000000000001" customHeight="1" x14ac:dyDescent="0.2">
      <c r="A221" s="482" t="s">
        <v>722</v>
      </c>
      <c r="B221" s="487"/>
      <c r="C221" s="382" t="s">
        <v>404</v>
      </c>
      <c r="D221" s="383"/>
      <c r="E221" s="383"/>
      <c r="F221" s="383"/>
      <c r="G221" s="383"/>
      <c r="H221" s="383"/>
      <c r="I221" s="383"/>
      <c r="J221" s="383"/>
      <c r="K221" s="383"/>
      <c r="L221" s="383"/>
      <c r="M221" s="383"/>
      <c r="N221" s="383"/>
      <c r="O221" s="383"/>
      <c r="P221" s="383"/>
      <c r="Q221" s="383"/>
      <c r="R221" s="383"/>
      <c r="S221" s="383"/>
      <c r="T221" s="383"/>
      <c r="U221" s="383"/>
      <c r="V221" s="383"/>
      <c r="W221" s="383"/>
      <c r="X221" s="383"/>
      <c r="Y221" s="383"/>
      <c r="Z221" s="383"/>
      <c r="AA221" s="383"/>
      <c r="AB221" s="384"/>
      <c r="AC221" s="385" t="s">
        <v>405</v>
      </c>
      <c r="AD221" s="386"/>
      <c r="AE221" s="769">
        <v>0</v>
      </c>
      <c r="AF221" s="769"/>
      <c r="AG221" s="769"/>
      <c r="AH221" s="769"/>
      <c r="AI221" s="769">
        <v>0</v>
      </c>
      <c r="AJ221" s="769"/>
      <c r="AK221" s="769"/>
      <c r="AL221" s="769"/>
      <c r="AM221" s="769">
        <v>0</v>
      </c>
      <c r="AN221" s="769"/>
      <c r="AO221" s="769"/>
      <c r="AP221" s="769"/>
      <c r="AQ221" s="372" t="str">
        <f t="shared" si="7"/>
        <v>n.é.</v>
      </c>
      <c r="AR221" s="373"/>
    </row>
    <row r="222" spans="1:44" ht="20.100000000000001" customHeight="1" x14ac:dyDescent="0.2">
      <c r="A222" s="482" t="s">
        <v>723</v>
      </c>
      <c r="B222" s="487"/>
      <c r="C222" s="341" t="s">
        <v>406</v>
      </c>
      <c r="D222" s="342"/>
      <c r="E222" s="342"/>
      <c r="F222" s="342"/>
      <c r="G222" s="342"/>
      <c r="H222" s="342"/>
      <c r="I222" s="342"/>
      <c r="J222" s="342"/>
      <c r="K222" s="342"/>
      <c r="L222" s="342"/>
      <c r="M222" s="342"/>
      <c r="N222" s="342"/>
      <c r="O222" s="342"/>
      <c r="P222" s="342"/>
      <c r="Q222" s="342"/>
      <c r="R222" s="342"/>
      <c r="S222" s="342"/>
      <c r="T222" s="342"/>
      <c r="U222" s="342"/>
      <c r="V222" s="342"/>
      <c r="W222" s="342"/>
      <c r="X222" s="342"/>
      <c r="Y222" s="342"/>
      <c r="Z222" s="342"/>
      <c r="AA222" s="342"/>
      <c r="AB222" s="343"/>
      <c r="AC222" s="385" t="s">
        <v>407</v>
      </c>
      <c r="AD222" s="386"/>
      <c r="AE222" s="769">
        <v>0</v>
      </c>
      <c r="AF222" s="769"/>
      <c r="AG222" s="769"/>
      <c r="AH222" s="769"/>
      <c r="AI222" s="769">
        <v>0</v>
      </c>
      <c r="AJ222" s="769"/>
      <c r="AK222" s="769"/>
      <c r="AL222" s="769"/>
      <c r="AM222" s="769">
        <v>0</v>
      </c>
      <c r="AN222" s="769"/>
      <c r="AO222" s="769"/>
      <c r="AP222" s="769"/>
      <c r="AQ222" s="372" t="str">
        <f t="shared" si="7"/>
        <v>n.é.</v>
      </c>
      <c r="AR222" s="373"/>
    </row>
    <row r="223" spans="1:44" ht="20.100000000000001" customHeight="1" x14ac:dyDescent="0.2">
      <c r="A223" s="482" t="s">
        <v>724</v>
      </c>
      <c r="B223" s="487"/>
      <c r="C223" s="382" t="s">
        <v>408</v>
      </c>
      <c r="D223" s="383"/>
      <c r="E223" s="383"/>
      <c r="F223" s="383"/>
      <c r="G223" s="383"/>
      <c r="H223" s="383"/>
      <c r="I223" s="383"/>
      <c r="J223" s="383"/>
      <c r="K223" s="383"/>
      <c r="L223" s="383"/>
      <c r="M223" s="383"/>
      <c r="N223" s="383"/>
      <c r="O223" s="383"/>
      <c r="P223" s="383"/>
      <c r="Q223" s="383"/>
      <c r="R223" s="383"/>
      <c r="S223" s="383"/>
      <c r="T223" s="383"/>
      <c r="U223" s="383"/>
      <c r="V223" s="383"/>
      <c r="W223" s="383"/>
      <c r="X223" s="383"/>
      <c r="Y223" s="383"/>
      <c r="Z223" s="383"/>
      <c r="AA223" s="383"/>
      <c r="AB223" s="384"/>
      <c r="AC223" s="385" t="s">
        <v>409</v>
      </c>
      <c r="AD223" s="386"/>
      <c r="AE223" s="769">
        <v>0</v>
      </c>
      <c r="AF223" s="769"/>
      <c r="AG223" s="769"/>
      <c r="AH223" s="769"/>
      <c r="AI223" s="769">
        <v>0</v>
      </c>
      <c r="AJ223" s="769"/>
      <c r="AK223" s="769"/>
      <c r="AL223" s="769"/>
      <c r="AM223" s="769">
        <v>0</v>
      </c>
      <c r="AN223" s="769"/>
      <c r="AO223" s="769"/>
      <c r="AP223" s="769"/>
      <c r="AQ223" s="372" t="str">
        <f t="shared" si="7"/>
        <v>n.é.</v>
      </c>
      <c r="AR223" s="373"/>
    </row>
    <row r="224" spans="1:44" ht="20.100000000000001" customHeight="1" x14ac:dyDescent="0.2">
      <c r="A224" s="482" t="s">
        <v>725</v>
      </c>
      <c r="B224" s="487"/>
      <c r="C224" s="382" t="s">
        <v>657</v>
      </c>
      <c r="D224" s="383"/>
      <c r="E224" s="383"/>
      <c r="F224" s="383"/>
      <c r="G224" s="383"/>
      <c r="H224" s="383"/>
      <c r="I224" s="383"/>
      <c r="J224" s="383"/>
      <c r="K224" s="383"/>
      <c r="L224" s="383"/>
      <c r="M224" s="383"/>
      <c r="N224" s="383"/>
      <c r="O224" s="383"/>
      <c r="P224" s="383"/>
      <c r="Q224" s="383"/>
      <c r="R224" s="383"/>
      <c r="S224" s="383"/>
      <c r="T224" s="383"/>
      <c r="U224" s="383"/>
      <c r="V224" s="383"/>
      <c r="W224" s="383"/>
      <c r="X224" s="383"/>
      <c r="Y224" s="383"/>
      <c r="Z224" s="383"/>
      <c r="AA224" s="383"/>
      <c r="AB224" s="384"/>
      <c r="AC224" s="385" t="s">
        <v>410</v>
      </c>
      <c r="AD224" s="386"/>
      <c r="AE224" s="769">
        <v>0</v>
      </c>
      <c r="AF224" s="769"/>
      <c r="AG224" s="769"/>
      <c r="AH224" s="769"/>
      <c r="AI224" s="769">
        <v>0</v>
      </c>
      <c r="AJ224" s="769"/>
      <c r="AK224" s="769"/>
      <c r="AL224" s="769"/>
      <c r="AM224" s="769">
        <v>0</v>
      </c>
      <c r="AN224" s="769"/>
      <c r="AO224" s="769"/>
      <c r="AP224" s="769"/>
      <c r="AQ224" s="372" t="str">
        <f t="shared" si="7"/>
        <v>n.é.</v>
      </c>
      <c r="AR224" s="373"/>
    </row>
    <row r="225" spans="1:44" ht="20.100000000000001" customHeight="1" x14ac:dyDescent="0.2">
      <c r="A225" s="482" t="s">
        <v>726</v>
      </c>
      <c r="B225" s="487"/>
      <c r="C225" s="382" t="s">
        <v>655</v>
      </c>
      <c r="D225" s="383"/>
      <c r="E225" s="383"/>
      <c r="F225" s="383"/>
      <c r="G225" s="383"/>
      <c r="H225" s="383"/>
      <c r="I225" s="383"/>
      <c r="J225" s="383"/>
      <c r="K225" s="383"/>
      <c r="L225" s="383"/>
      <c r="M225" s="383"/>
      <c r="N225" s="383"/>
      <c r="O225" s="383"/>
      <c r="P225" s="383"/>
      <c r="Q225" s="383"/>
      <c r="R225" s="383"/>
      <c r="S225" s="383"/>
      <c r="T225" s="383"/>
      <c r="U225" s="383"/>
      <c r="V225" s="383"/>
      <c r="W225" s="383"/>
      <c r="X225" s="383"/>
      <c r="Y225" s="383"/>
      <c r="Z225" s="383"/>
      <c r="AA225" s="383"/>
      <c r="AB225" s="384"/>
      <c r="AC225" s="385" t="s">
        <v>656</v>
      </c>
      <c r="AD225" s="386"/>
      <c r="AE225" s="769">
        <v>0</v>
      </c>
      <c r="AF225" s="769"/>
      <c r="AG225" s="769"/>
      <c r="AH225" s="769"/>
      <c r="AI225" s="769">
        <v>0</v>
      </c>
      <c r="AJ225" s="769"/>
      <c r="AK225" s="769"/>
      <c r="AL225" s="769"/>
      <c r="AM225" s="769">
        <v>0</v>
      </c>
      <c r="AN225" s="769"/>
      <c r="AO225" s="769"/>
      <c r="AP225" s="769"/>
      <c r="AQ225" s="372" t="str">
        <f t="shared" si="7"/>
        <v>n.é.</v>
      </c>
      <c r="AR225" s="373"/>
    </row>
    <row r="226" spans="1:44" s="2" customFormat="1" ht="20.100000000000001" customHeight="1" x14ac:dyDescent="0.2">
      <c r="A226" s="483" t="s">
        <v>727</v>
      </c>
      <c r="B226" s="499"/>
      <c r="C226" s="396" t="s">
        <v>738</v>
      </c>
      <c r="D226" s="397"/>
      <c r="E226" s="397"/>
      <c r="F226" s="397"/>
      <c r="G226" s="397"/>
      <c r="H226" s="397"/>
      <c r="I226" s="397"/>
      <c r="J226" s="397"/>
      <c r="K226" s="397"/>
      <c r="L226" s="397"/>
      <c r="M226" s="397"/>
      <c r="N226" s="397"/>
      <c r="O226" s="397"/>
      <c r="P226" s="397"/>
      <c r="Q226" s="397"/>
      <c r="R226" s="397"/>
      <c r="S226" s="397"/>
      <c r="T226" s="397"/>
      <c r="U226" s="397"/>
      <c r="V226" s="397"/>
      <c r="W226" s="397"/>
      <c r="X226" s="397"/>
      <c r="Y226" s="397"/>
      <c r="Z226" s="397"/>
      <c r="AA226" s="397"/>
      <c r="AB226" s="398"/>
      <c r="AC226" s="394" t="s">
        <v>411</v>
      </c>
      <c r="AD226" s="395"/>
      <c r="AE226" s="512">
        <v>0</v>
      </c>
      <c r="AF226" s="512"/>
      <c r="AG226" s="512"/>
      <c r="AH226" s="512"/>
      <c r="AI226" s="512">
        <v>0</v>
      </c>
      <c r="AJ226" s="512"/>
      <c r="AK226" s="512"/>
      <c r="AL226" s="512"/>
      <c r="AM226" s="512">
        <v>0</v>
      </c>
      <c r="AN226" s="512"/>
      <c r="AO226" s="512"/>
      <c r="AP226" s="512"/>
      <c r="AQ226" s="372" t="str">
        <f t="shared" si="7"/>
        <v>n.é.</v>
      </c>
      <c r="AR226" s="373"/>
    </row>
    <row r="227" spans="1:44" ht="20.100000000000001" customHeight="1" x14ac:dyDescent="0.2">
      <c r="A227" s="482" t="s">
        <v>728</v>
      </c>
      <c r="B227" s="487"/>
      <c r="C227" s="341" t="s">
        <v>412</v>
      </c>
      <c r="D227" s="342"/>
      <c r="E227" s="342"/>
      <c r="F227" s="342"/>
      <c r="G227" s="342"/>
      <c r="H227" s="342"/>
      <c r="I227" s="342"/>
      <c r="J227" s="342"/>
      <c r="K227" s="342"/>
      <c r="L227" s="342"/>
      <c r="M227" s="342"/>
      <c r="N227" s="342"/>
      <c r="O227" s="342"/>
      <c r="P227" s="342"/>
      <c r="Q227" s="342"/>
      <c r="R227" s="342"/>
      <c r="S227" s="342"/>
      <c r="T227" s="342"/>
      <c r="U227" s="342"/>
      <c r="V227" s="342"/>
      <c r="W227" s="342"/>
      <c r="X227" s="342"/>
      <c r="Y227" s="342"/>
      <c r="Z227" s="342"/>
      <c r="AA227" s="342"/>
      <c r="AB227" s="343"/>
      <c r="AC227" s="385" t="s">
        <v>413</v>
      </c>
      <c r="AD227" s="386"/>
      <c r="AE227" s="769">
        <v>0</v>
      </c>
      <c r="AF227" s="769"/>
      <c r="AG227" s="769"/>
      <c r="AH227" s="769"/>
      <c r="AI227" s="769">
        <v>0</v>
      </c>
      <c r="AJ227" s="769"/>
      <c r="AK227" s="769"/>
      <c r="AL227" s="769"/>
      <c r="AM227" s="769">
        <v>0</v>
      </c>
      <c r="AN227" s="769"/>
      <c r="AO227" s="769"/>
      <c r="AP227" s="769"/>
      <c r="AQ227" s="370" t="str">
        <f t="shared" si="7"/>
        <v>n.é.</v>
      </c>
      <c r="AR227" s="371"/>
    </row>
    <row r="228" spans="1:44" ht="20.100000000000001" customHeight="1" x14ac:dyDescent="0.2">
      <c r="A228" s="482" t="s">
        <v>729</v>
      </c>
      <c r="B228" s="487"/>
      <c r="C228" s="341" t="s">
        <v>658</v>
      </c>
      <c r="D228" s="342"/>
      <c r="E228" s="342"/>
      <c r="F228" s="342"/>
      <c r="G228" s="342"/>
      <c r="H228" s="342"/>
      <c r="I228" s="342"/>
      <c r="J228" s="342"/>
      <c r="K228" s="342"/>
      <c r="L228" s="342"/>
      <c r="M228" s="342"/>
      <c r="N228" s="342"/>
      <c r="O228" s="342"/>
      <c r="P228" s="342"/>
      <c r="Q228" s="342"/>
      <c r="R228" s="342"/>
      <c r="S228" s="342"/>
      <c r="T228" s="342"/>
      <c r="U228" s="342"/>
      <c r="V228" s="342"/>
      <c r="W228" s="342"/>
      <c r="X228" s="342"/>
      <c r="Y228" s="342"/>
      <c r="Z228" s="342"/>
      <c r="AA228" s="342"/>
      <c r="AB228" s="343"/>
      <c r="AC228" s="385" t="s">
        <v>659</v>
      </c>
      <c r="AD228" s="386"/>
      <c r="AE228" s="769">
        <v>0</v>
      </c>
      <c r="AF228" s="769"/>
      <c r="AG228" s="769"/>
      <c r="AH228" s="769"/>
      <c r="AI228" s="769">
        <v>0</v>
      </c>
      <c r="AJ228" s="769"/>
      <c r="AK228" s="769"/>
      <c r="AL228" s="769"/>
      <c r="AM228" s="769">
        <v>0</v>
      </c>
      <c r="AN228" s="769"/>
      <c r="AO228" s="769"/>
      <c r="AP228" s="769"/>
      <c r="AQ228" s="370" t="str">
        <f t="shared" si="7"/>
        <v>n.é.</v>
      </c>
      <c r="AR228" s="371"/>
    </row>
    <row r="229" spans="1:44" s="2" customFormat="1" ht="20.100000000000001" customHeight="1" x14ac:dyDescent="0.2">
      <c r="A229" s="514" t="s">
        <v>938</v>
      </c>
      <c r="B229" s="515"/>
      <c r="C229" s="450" t="s">
        <v>739</v>
      </c>
      <c r="D229" s="451"/>
      <c r="E229" s="451"/>
      <c r="F229" s="451"/>
      <c r="G229" s="451"/>
      <c r="H229" s="451"/>
      <c r="I229" s="451"/>
      <c r="J229" s="451"/>
      <c r="K229" s="451"/>
      <c r="L229" s="451"/>
      <c r="M229" s="451"/>
      <c r="N229" s="451"/>
      <c r="O229" s="451"/>
      <c r="P229" s="451"/>
      <c r="Q229" s="451"/>
      <c r="R229" s="451"/>
      <c r="S229" s="451"/>
      <c r="T229" s="451"/>
      <c r="U229" s="451"/>
      <c r="V229" s="451"/>
      <c r="W229" s="451"/>
      <c r="X229" s="451"/>
      <c r="Y229" s="451"/>
      <c r="Z229" s="451"/>
      <c r="AA229" s="451"/>
      <c r="AB229" s="452"/>
      <c r="AC229" s="859" t="s">
        <v>414</v>
      </c>
      <c r="AD229" s="860"/>
      <c r="AE229" s="850">
        <v>0</v>
      </c>
      <c r="AF229" s="850"/>
      <c r="AG229" s="850"/>
      <c r="AH229" s="850"/>
      <c r="AI229" s="850">
        <v>0</v>
      </c>
      <c r="AJ229" s="850"/>
      <c r="AK229" s="850"/>
      <c r="AL229" s="850"/>
      <c r="AM229" s="850">
        <v>0</v>
      </c>
      <c r="AN229" s="850"/>
      <c r="AO229" s="850"/>
      <c r="AP229" s="850"/>
      <c r="AQ229" s="441" t="str">
        <f t="shared" si="7"/>
        <v>n.é.</v>
      </c>
      <c r="AR229" s="442"/>
    </row>
    <row r="230" spans="1:44" s="2" customFormat="1" ht="20.100000000000001" customHeight="1" thickBot="1" x14ac:dyDescent="0.25">
      <c r="A230" s="851" t="s">
        <v>939</v>
      </c>
      <c r="B230" s="852"/>
      <c r="C230" s="853" t="s">
        <v>740</v>
      </c>
      <c r="D230" s="854"/>
      <c r="E230" s="854"/>
      <c r="F230" s="854"/>
      <c r="G230" s="854"/>
      <c r="H230" s="854"/>
      <c r="I230" s="854"/>
      <c r="J230" s="854"/>
      <c r="K230" s="854"/>
      <c r="L230" s="854"/>
      <c r="M230" s="854"/>
      <c r="N230" s="854"/>
      <c r="O230" s="854"/>
      <c r="P230" s="854"/>
      <c r="Q230" s="854"/>
      <c r="R230" s="854"/>
      <c r="S230" s="854"/>
      <c r="T230" s="854"/>
      <c r="U230" s="854"/>
      <c r="V230" s="854"/>
      <c r="W230" s="854"/>
      <c r="X230" s="854"/>
      <c r="Y230" s="854"/>
      <c r="Z230" s="854"/>
      <c r="AA230" s="854"/>
      <c r="AB230" s="855"/>
      <c r="AC230" s="856"/>
      <c r="AD230" s="857"/>
      <c r="AE230" s="858">
        <f>SUM(AE200)</f>
        <v>103700000</v>
      </c>
      <c r="AF230" s="858"/>
      <c r="AG230" s="858"/>
      <c r="AH230" s="858"/>
      <c r="AI230" s="858">
        <f>SUM(AI200)</f>
        <v>117645380</v>
      </c>
      <c r="AJ230" s="858"/>
      <c r="AK230" s="858"/>
      <c r="AL230" s="858"/>
      <c r="AM230" s="858">
        <f>SUM(AM200)</f>
        <v>71374724</v>
      </c>
      <c r="AN230" s="858"/>
      <c r="AO230" s="858"/>
      <c r="AP230" s="858"/>
      <c r="AQ230" s="864">
        <f t="shared" si="7"/>
        <v>0.60669381152069035</v>
      </c>
      <c r="AR230" s="865"/>
    </row>
    <row r="231" spans="1:44" ht="13.5" thickTop="1" x14ac:dyDescent="0.2"/>
    <row r="232" spans="1:44" x14ac:dyDescent="0.2">
      <c r="AC232" s="849" t="s">
        <v>561</v>
      </c>
      <c r="AD232" s="849"/>
      <c r="AE232" s="516">
        <f>AE230-AE102</f>
        <v>0</v>
      </c>
      <c r="AF232" s="516"/>
      <c r="AG232" s="516"/>
      <c r="AH232" s="516"/>
      <c r="AI232" s="516">
        <f>AI230-AI102</f>
        <v>0</v>
      </c>
      <c r="AJ232" s="516"/>
      <c r="AK232" s="516"/>
      <c r="AL232" s="516"/>
      <c r="AM232" s="516">
        <f>AM102-AM230</f>
        <v>569429</v>
      </c>
      <c r="AN232" s="516"/>
      <c r="AO232" s="516"/>
      <c r="AP232" s="516"/>
      <c r="AQ232" s="517"/>
      <c r="AR232" s="517"/>
    </row>
    <row r="233" spans="1:44" x14ac:dyDescent="0.2">
      <c r="AC233" s="275"/>
      <c r="AD233" s="275"/>
      <c r="AE233" s="275"/>
      <c r="AF233" s="275"/>
      <c r="AG233" s="275"/>
      <c r="AH233" s="275"/>
      <c r="AI233" s="275"/>
      <c r="AJ233" s="275"/>
      <c r="AK233" s="275"/>
      <c r="AL233" s="275"/>
      <c r="AM233" s="275"/>
      <c r="AN233" s="275"/>
      <c r="AO233" s="275"/>
      <c r="AP233" s="275"/>
    </row>
  </sheetData>
  <sheetProtection algorithmName="SHA-512" hashValue="EGp+keE2RRi5dAn4pW4TAh+TH0EEpDs6l0So5GIpA4hoxSz/sZ8Mh67q/HAIKhL6cr8cboW/2Zg5ZP9kTlG4KA==" saltValue="3kv3GaSVfYNQXajqb0bYqw==" spinCount="100000" sheet="1" objects="1" scenarios="1"/>
  <mergeCells count="1586">
    <mergeCell ref="AE133:AH133"/>
    <mergeCell ref="AI130:AL130"/>
    <mergeCell ref="AI131:AL131"/>
    <mergeCell ref="AI132:AL132"/>
    <mergeCell ref="AI133:AL133"/>
    <mergeCell ref="AM130:AP130"/>
    <mergeCell ref="AM131:AP131"/>
    <mergeCell ref="AM132:AP132"/>
    <mergeCell ref="AM133:AP133"/>
    <mergeCell ref="AQ130:AR130"/>
    <mergeCell ref="AQ131:AR131"/>
    <mergeCell ref="AQ132:AR132"/>
    <mergeCell ref="AQ133:AR133"/>
    <mergeCell ref="AS86:AV86"/>
    <mergeCell ref="AS116:AW116"/>
    <mergeCell ref="AM232:AP232"/>
    <mergeCell ref="AQ232:AR232"/>
    <mergeCell ref="AM230:AP230"/>
    <mergeCell ref="AQ230:AR230"/>
    <mergeCell ref="AM218:AP218"/>
    <mergeCell ref="AQ218:AR218"/>
    <mergeCell ref="AM214:AP214"/>
    <mergeCell ref="AQ214:AR214"/>
    <mergeCell ref="AM210:AP210"/>
    <mergeCell ref="AQ210:AR210"/>
    <mergeCell ref="AM206:AP206"/>
    <mergeCell ref="AQ206:AR206"/>
    <mergeCell ref="AM202:AP202"/>
    <mergeCell ref="AQ202:AR202"/>
    <mergeCell ref="AM198:AP198"/>
    <mergeCell ref="AQ198:AR198"/>
    <mergeCell ref="AM194:AP194"/>
    <mergeCell ref="AC232:AD232"/>
    <mergeCell ref="AE232:AH232"/>
    <mergeCell ref="AI232:AL232"/>
    <mergeCell ref="AM229:AP229"/>
    <mergeCell ref="AQ229:AR229"/>
    <mergeCell ref="A230:B230"/>
    <mergeCell ref="C230:AB230"/>
    <mergeCell ref="AC230:AD230"/>
    <mergeCell ref="AE230:AH230"/>
    <mergeCell ref="AI230:AL230"/>
    <mergeCell ref="AI229:AL229"/>
    <mergeCell ref="AM226:AP226"/>
    <mergeCell ref="AQ226:AR226"/>
    <mergeCell ref="A227:B227"/>
    <mergeCell ref="C227:AB227"/>
    <mergeCell ref="AC227:AD227"/>
    <mergeCell ref="AE227:AH227"/>
    <mergeCell ref="A226:B226"/>
    <mergeCell ref="C226:AB226"/>
    <mergeCell ref="AC226:AD226"/>
    <mergeCell ref="AE226:AH226"/>
    <mergeCell ref="AI226:AL226"/>
    <mergeCell ref="AM228:AP228"/>
    <mergeCell ref="AQ228:AR228"/>
    <mergeCell ref="A229:B229"/>
    <mergeCell ref="C229:AB229"/>
    <mergeCell ref="AC229:AD229"/>
    <mergeCell ref="AE229:AH229"/>
    <mergeCell ref="AM227:AP227"/>
    <mergeCell ref="AQ227:AR227"/>
    <mergeCell ref="A228:B228"/>
    <mergeCell ref="C228:AB228"/>
    <mergeCell ref="AC228:AD228"/>
    <mergeCell ref="AE228:AH228"/>
    <mergeCell ref="AI228:AL228"/>
    <mergeCell ref="AI227:AL227"/>
    <mergeCell ref="AM222:AP222"/>
    <mergeCell ref="AQ222:AR222"/>
    <mergeCell ref="A223:B223"/>
    <mergeCell ref="C223:AB223"/>
    <mergeCell ref="AC223:AD223"/>
    <mergeCell ref="AE223:AH223"/>
    <mergeCell ref="A222:B222"/>
    <mergeCell ref="C222:AB222"/>
    <mergeCell ref="AC222:AD222"/>
    <mergeCell ref="AE222:AH222"/>
    <mergeCell ref="AI222:AL222"/>
    <mergeCell ref="AM224:AP224"/>
    <mergeCell ref="AQ224:AR224"/>
    <mergeCell ref="A225:B225"/>
    <mergeCell ref="C225:AB225"/>
    <mergeCell ref="AC225:AD225"/>
    <mergeCell ref="AE225:AH225"/>
    <mergeCell ref="AM223:AP223"/>
    <mergeCell ref="AQ223:AR223"/>
    <mergeCell ref="A224:B224"/>
    <mergeCell ref="C224:AB224"/>
    <mergeCell ref="AC224:AD224"/>
    <mergeCell ref="AE224:AH224"/>
    <mergeCell ref="AI224:AL224"/>
    <mergeCell ref="AI223:AL223"/>
    <mergeCell ref="AM225:AP225"/>
    <mergeCell ref="AQ225:AR225"/>
    <mergeCell ref="AI225:AL225"/>
    <mergeCell ref="A219:B219"/>
    <mergeCell ref="C219:AB219"/>
    <mergeCell ref="AC219:AD219"/>
    <mergeCell ref="AE219:AH219"/>
    <mergeCell ref="AM217:AP217"/>
    <mergeCell ref="AQ217:AR217"/>
    <mergeCell ref="A218:B218"/>
    <mergeCell ref="C218:AB218"/>
    <mergeCell ref="AC218:AD218"/>
    <mergeCell ref="AE218:AH218"/>
    <mergeCell ref="AI218:AL218"/>
    <mergeCell ref="AI217:AL217"/>
    <mergeCell ref="AM220:AP220"/>
    <mergeCell ref="AQ220:AR220"/>
    <mergeCell ref="A221:B221"/>
    <mergeCell ref="C221:AB221"/>
    <mergeCell ref="AC221:AD221"/>
    <mergeCell ref="AE221:AH221"/>
    <mergeCell ref="AM219:AP219"/>
    <mergeCell ref="AQ219:AR219"/>
    <mergeCell ref="A220:B220"/>
    <mergeCell ref="C220:AB220"/>
    <mergeCell ref="AC220:AD220"/>
    <mergeCell ref="AE220:AH220"/>
    <mergeCell ref="AI220:AL220"/>
    <mergeCell ref="AI219:AL219"/>
    <mergeCell ref="AM221:AP221"/>
    <mergeCell ref="AQ221:AR221"/>
    <mergeCell ref="AI221:AL221"/>
    <mergeCell ref="A215:B215"/>
    <mergeCell ref="C215:AB215"/>
    <mergeCell ref="AC215:AD215"/>
    <mergeCell ref="AE215:AH215"/>
    <mergeCell ref="AM213:AP213"/>
    <mergeCell ref="AQ213:AR213"/>
    <mergeCell ref="A214:B214"/>
    <mergeCell ref="C214:AB214"/>
    <mergeCell ref="AC214:AD214"/>
    <mergeCell ref="AE214:AH214"/>
    <mergeCell ref="AI214:AL214"/>
    <mergeCell ref="AI213:AL213"/>
    <mergeCell ref="AM216:AP216"/>
    <mergeCell ref="AQ216:AR216"/>
    <mergeCell ref="A217:B217"/>
    <mergeCell ref="C217:AB217"/>
    <mergeCell ref="AC217:AD217"/>
    <mergeCell ref="AE217:AH217"/>
    <mergeCell ref="AM215:AP215"/>
    <mergeCell ref="AQ215:AR215"/>
    <mergeCell ref="A216:B216"/>
    <mergeCell ref="C216:AB216"/>
    <mergeCell ref="AC216:AD216"/>
    <mergeCell ref="AE216:AH216"/>
    <mergeCell ref="AI216:AL216"/>
    <mergeCell ref="AI215:AL215"/>
    <mergeCell ref="A211:B211"/>
    <mergeCell ref="C211:AB211"/>
    <mergeCell ref="AC211:AD211"/>
    <mergeCell ref="AE211:AH211"/>
    <mergeCell ref="AM209:AP209"/>
    <mergeCell ref="AQ209:AR209"/>
    <mergeCell ref="A210:B210"/>
    <mergeCell ref="C210:AB210"/>
    <mergeCell ref="AC210:AD210"/>
    <mergeCell ref="AE210:AH210"/>
    <mergeCell ref="AI210:AL210"/>
    <mergeCell ref="AI209:AL209"/>
    <mergeCell ref="AM212:AP212"/>
    <mergeCell ref="AQ212:AR212"/>
    <mergeCell ref="A213:B213"/>
    <mergeCell ref="C213:AB213"/>
    <mergeCell ref="AC213:AD213"/>
    <mergeCell ref="AE213:AH213"/>
    <mergeCell ref="AM211:AP211"/>
    <mergeCell ref="AQ211:AR211"/>
    <mergeCell ref="A212:B212"/>
    <mergeCell ref="C212:AB212"/>
    <mergeCell ref="AC212:AD212"/>
    <mergeCell ref="AE212:AH212"/>
    <mergeCell ref="AI212:AL212"/>
    <mergeCell ref="AI211:AL211"/>
    <mergeCell ref="A207:B207"/>
    <mergeCell ref="C207:AB207"/>
    <mergeCell ref="AC207:AD207"/>
    <mergeCell ref="AE207:AH207"/>
    <mergeCell ref="AM205:AP205"/>
    <mergeCell ref="AQ205:AR205"/>
    <mergeCell ref="A206:B206"/>
    <mergeCell ref="C206:AB206"/>
    <mergeCell ref="AC206:AD206"/>
    <mergeCell ref="AE206:AH206"/>
    <mergeCell ref="AI206:AL206"/>
    <mergeCell ref="AI205:AL205"/>
    <mergeCell ref="AM208:AP208"/>
    <mergeCell ref="AQ208:AR208"/>
    <mergeCell ref="A209:B209"/>
    <mergeCell ref="C209:AB209"/>
    <mergeCell ref="AC209:AD209"/>
    <mergeCell ref="AE209:AH209"/>
    <mergeCell ref="AM207:AP207"/>
    <mergeCell ref="AQ207:AR207"/>
    <mergeCell ref="A208:B208"/>
    <mergeCell ref="C208:AB208"/>
    <mergeCell ref="AC208:AD208"/>
    <mergeCell ref="AE208:AH208"/>
    <mergeCell ref="AI208:AL208"/>
    <mergeCell ref="AI207:AL207"/>
    <mergeCell ref="A203:B203"/>
    <mergeCell ref="C203:AB203"/>
    <mergeCell ref="AC203:AD203"/>
    <mergeCell ref="AE203:AH203"/>
    <mergeCell ref="AM201:AP201"/>
    <mergeCell ref="AQ201:AR201"/>
    <mergeCell ref="A202:B202"/>
    <mergeCell ref="C202:AB202"/>
    <mergeCell ref="AC202:AD202"/>
    <mergeCell ref="AE202:AH202"/>
    <mergeCell ref="AI202:AL202"/>
    <mergeCell ref="AI201:AL201"/>
    <mergeCell ref="AM204:AP204"/>
    <mergeCell ref="AQ204:AR204"/>
    <mergeCell ref="A205:B205"/>
    <mergeCell ref="C205:AB205"/>
    <mergeCell ref="AC205:AD205"/>
    <mergeCell ref="AE205:AH205"/>
    <mergeCell ref="AM203:AP203"/>
    <mergeCell ref="AQ203:AR203"/>
    <mergeCell ref="A204:B204"/>
    <mergeCell ref="C204:AB204"/>
    <mergeCell ref="AC204:AD204"/>
    <mergeCell ref="AE204:AH204"/>
    <mergeCell ref="AI204:AL204"/>
    <mergeCell ref="AI203:AL203"/>
    <mergeCell ref="A199:B199"/>
    <mergeCell ref="C199:AB199"/>
    <mergeCell ref="AC199:AD199"/>
    <mergeCell ref="AE199:AH199"/>
    <mergeCell ref="AM197:AP197"/>
    <mergeCell ref="AQ197:AR197"/>
    <mergeCell ref="A198:B198"/>
    <mergeCell ref="C198:AB198"/>
    <mergeCell ref="AC198:AD198"/>
    <mergeCell ref="AE198:AH198"/>
    <mergeCell ref="AI198:AL198"/>
    <mergeCell ref="AI197:AL197"/>
    <mergeCell ref="AM200:AP200"/>
    <mergeCell ref="AQ200:AR200"/>
    <mergeCell ref="A201:B201"/>
    <mergeCell ref="C201:AB201"/>
    <mergeCell ref="AC201:AD201"/>
    <mergeCell ref="AE201:AH201"/>
    <mergeCell ref="AM199:AP199"/>
    <mergeCell ref="AQ199:AR199"/>
    <mergeCell ref="A200:B200"/>
    <mergeCell ref="C200:AB200"/>
    <mergeCell ref="AC200:AD200"/>
    <mergeCell ref="AE200:AH200"/>
    <mergeCell ref="AI200:AL200"/>
    <mergeCell ref="AI199:AL199"/>
    <mergeCell ref="AQ194:AR194"/>
    <mergeCell ref="A195:B195"/>
    <mergeCell ref="C195:AB195"/>
    <mergeCell ref="AC195:AD195"/>
    <mergeCell ref="AE195:AH195"/>
    <mergeCell ref="AM193:AP193"/>
    <mergeCell ref="AQ193:AR193"/>
    <mergeCell ref="A194:B194"/>
    <mergeCell ref="C194:AB194"/>
    <mergeCell ref="AC194:AD194"/>
    <mergeCell ref="AE194:AH194"/>
    <mergeCell ref="AI194:AL194"/>
    <mergeCell ref="AI193:AL193"/>
    <mergeCell ref="AM196:AP196"/>
    <mergeCell ref="AQ196:AR196"/>
    <mergeCell ref="A197:B197"/>
    <mergeCell ref="C197:AB197"/>
    <mergeCell ref="AC197:AD197"/>
    <mergeCell ref="AE197:AH197"/>
    <mergeCell ref="AM195:AP195"/>
    <mergeCell ref="AQ195:AR195"/>
    <mergeCell ref="A196:B196"/>
    <mergeCell ref="C196:AB196"/>
    <mergeCell ref="AC196:AD196"/>
    <mergeCell ref="AE196:AH196"/>
    <mergeCell ref="AI196:AL196"/>
    <mergeCell ref="AI195:AL195"/>
    <mergeCell ref="AM190:AP190"/>
    <mergeCell ref="AQ190:AR190"/>
    <mergeCell ref="A191:B191"/>
    <mergeCell ref="C191:AB191"/>
    <mergeCell ref="AC191:AD191"/>
    <mergeCell ref="AE191:AH191"/>
    <mergeCell ref="AM189:AP189"/>
    <mergeCell ref="AQ189:AR189"/>
    <mergeCell ref="A190:B190"/>
    <mergeCell ref="C190:AB190"/>
    <mergeCell ref="AC190:AD190"/>
    <mergeCell ref="AE190:AH190"/>
    <mergeCell ref="AI190:AL190"/>
    <mergeCell ref="AI189:AL189"/>
    <mergeCell ref="AM192:AP192"/>
    <mergeCell ref="AQ192:AR192"/>
    <mergeCell ref="A193:B193"/>
    <mergeCell ref="C193:AB193"/>
    <mergeCell ref="AC193:AD193"/>
    <mergeCell ref="AE193:AH193"/>
    <mergeCell ref="AM191:AP191"/>
    <mergeCell ref="AQ191:AR191"/>
    <mergeCell ref="A192:B192"/>
    <mergeCell ref="C192:AB192"/>
    <mergeCell ref="AC192:AD192"/>
    <mergeCell ref="AE192:AH192"/>
    <mergeCell ref="AI192:AL192"/>
    <mergeCell ref="AI191:AL191"/>
    <mergeCell ref="AM186:AP186"/>
    <mergeCell ref="AQ186:AR186"/>
    <mergeCell ref="A187:B187"/>
    <mergeCell ref="C187:AB187"/>
    <mergeCell ref="AC187:AD187"/>
    <mergeCell ref="AE187:AH187"/>
    <mergeCell ref="AM185:AP185"/>
    <mergeCell ref="AQ185:AR185"/>
    <mergeCell ref="A186:B186"/>
    <mergeCell ref="C186:AB186"/>
    <mergeCell ref="AC186:AD186"/>
    <mergeCell ref="AE186:AH186"/>
    <mergeCell ref="AI186:AL186"/>
    <mergeCell ref="AI185:AL185"/>
    <mergeCell ref="AM188:AP188"/>
    <mergeCell ref="AQ188:AR188"/>
    <mergeCell ref="A189:B189"/>
    <mergeCell ref="C189:AB189"/>
    <mergeCell ref="AC189:AD189"/>
    <mergeCell ref="AE189:AH189"/>
    <mergeCell ref="AM187:AP187"/>
    <mergeCell ref="AQ187:AR187"/>
    <mergeCell ref="A188:B188"/>
    <mergeCell ref="C188:AB188"/>
    <mergeCell ref="AC188:AD188"/>
    <mergeCell ref="AE188:AH188"/>
    <mergeCell ref="AI188:AL188"/>
    <mergeCell ref="AI187:AL187"/>
    <mergeCell ref="AM182:AP182"/>
    <mergeCell ref="AQ182:AR182"/>
    <mergeCell ref="A183:B183"/>
    <mergeCell ref="C183:AB183"/>
    <mergeCell ref="AC183:AD183"/>
    <mergeCell ref="AE183:AH183"/>
    <mergeCell ref="AM181:AP181"/>
    <mergeCell ref="AQ181:AR181"/>
    <mergeCell ref="A182:B182"/>
    <mergeCell ref="C182:AB182"/>
    <mergeCell ref="AC182:AD182"/>
    <mergeCell ref="AE182:AH182"/>
    <mergeCell ref="AI182:AL182"/>
    <mergeCell ref="AI181:AL181"/>
    <mergeCell ref="AM184:AP184"/>
    <mergeCell ref="AQ184:AR184"/>
    <mergeCell ref="A185:B185"/>
    <mergeCell ref="C185:AB185"/>
    <mergeCell ref="AC185:AD185"/>
    <mergeCell ref="AE185:AH185"/>
    <mergeCell ref="AM183:AP183"/>
    <mergeCell ref="AQ183:AR183"/>
    <mergeCell ref="A184:B184"/>
    <mergeCell ref="C184:AB184"/>
    <mergeCell ref="AC184:AD184"/>
    <mergeCell ref="AE184:AH184"/>
    <mergeCell ref="AI184:AL184"/>
    <mergeCell ref="AI183:AL183"/>
    <mergeCell ref="AM178:AP178"/>
    <mergeCell ref="AQ178:AR178"/>
    <mergeCell ref="A179:B179"/>
    <mergeCell ref="C179:AB179"/>
    <mergeCell ref="AC179:AD179"/>
    <mergeCell ref="AE179:AH179"/>
    <mergeCell ref="AM177:AP177"/>
    <mergeCell ref="AQ177:AR177"/>
    <mergeCell ref="A178:B178"/>
    <mergeCell ref="C178:AB178"/>
    <mergeCell ref="AC178:AD178"/>
    <mergeCell ref="AE178:AH178"/>
    <mergeCell ref="AI178:AL178"/>
    <mergeCell ref="AI177:AL177"/>
    <mergeCell ref="AM180:AP180"/>
    <mergeCell ref="AQ180:AR180"/>
    <mergeCell ref="A181:B181"/>
    <mergeCell ref="C181:AB181"/>
    <mergeCell ref="AC181:AD181"/>
    <mergeCell ref="AE181:AH181"/>
    <mergeCell ref="AM179:AP179"/>
    <mergeCell ref="AQ179:AR179"/>
    <mergeCell ref="A180:B180"/>
    <mergeCell ref="C180:AB180"/>
    <mergeCell ref="AC180:AD180"/>
    <mergeCell ref="AE180:AH180"/>
    <mergeCell ref="AI180:AL180"/>
    <mergeCell ref="AI179:AL179"/>
    <mergeCell ref="AM174:AP174"/>
    <mergeCell ref="AQ174:AR174"/>
    <mergeCell ref="A175:B175"/>
    <mergeCell ref="C175:AB175"/>
    <mergeCell ref="AC175:AD175"/>
    <mergeCell ref="AE175:AH175"/>
    <mergeCell ref="AM173:AP173"/>
    <mergeCell ref="AQ173:AR173"/>
    <mergeCell ref="A174:B174"/>
    <mergeCell ref="C174:AB174"/>
    <mergeCell ref="AC174:AD174"/>
    <mergeCell ref="AE174:AH174"/>
    <mergeCell ref="AI174:AL174"/>
    <mergeCell ref="AI173:AL173"/>
    <mergeCell ref="AM176:AP176"/>
    <mergeCell ref="AQ176:AR176"/>
    <mergeCell ref="A177:B177"/>
    <mergeCell ref="C177:AB177"/>
    <mergeCell ref="AC177:AD177"/>
    <mergeCell ref="AE177:AH177"/>
    <mergeCell ref="AM175:AP175"/>
    <mergeCell ref="AQ175:AR175"/>
    <mergeCell ref="A176:B176"/>
    <mergeCell ref="C176:AB176"/>
    <mergeCell ref="AC176:AD176"/>
    <mergeCell ref="AE176:AH176"/>
    <mergeCell ref="AI176:AL176"/>
    <mergeCell ref="AI175:AL175"/>
    <mergeCell ref="AM170:AP170"/>
    <mergeCell ref="AQ170:AR170"/>
    <mergeCell ref="A171:B171"/>
    <mergeCell ref="C171:AB171"/>
    <mergeCell ref="AC171:AD171"/>
    <mergeCell ref="AE171:AH171"/>
    <mergeCell ref="AM169:AP169"/>
    <mergeCell ref="AQ169:AR169"/>
    <mergeCell ref="A170:B170"/>
    <mergeCell ref="C170:AB170"/>
    <mergeCell ref="AC170:AD170"/>
    <mergeCell ref="AE170:AH170"/>
    <mergeCell ref="AI170:AL170"/>
    <mergeCell ref="AI169:AL169"/>
    <mergeCell ref="AM172:AP172"/>
    <mergeCell ref="AQ172:AR172"/>
    <mergeCell ref="A173:B173"/>
    <mergeCell ref="C173:AB173"/>
    <mergeCell ref="AC173:AD173"/>
    <mergeCell ref="AE173:AH173"/>
    <mergeCell ref="AM171:AP171"/>
    <mergeCell ref="AQ171:AR171"/>
    <mergeCell ref="A172:B172"/>
    <mergeCell ref="C172:AB172"/>
    <mergeCell ref="AC172:AD172"/>
    <mergeCell ref="AE172:AH172"/>
    <mergeCell ref="AI172:AL172"/>
    <mergeCell ref="AI171:AL171"/>
    <mergeCell ref="AM166:AP166"/>
    <mergeCell ref="AQ166:AR166"/>
    <mergeCell ref="A167:B167"/>
    <mergeCell ref="C167:AB167"/>
    <mergeCell ref="AC167:AD167"/>
    <mergeCell ref="AE167:AH167"/>
    <mergeCell ref="AM165:AP165"/>
    <mergeCell ref="AQ165:AR165"/>
    <mergeCell ref="A166:B166"/>
    <mergeCell ref="C166:AB166"/>
    <mergeCell ref="AC166:AD166"/>
    <mergeCell ref="AE166:AH166"/>
    <mergeCell ref="AI166:AL166"/>
    <mergeCell ref="AI165:AL165"/>
    <mergeCell ref="AM168:AP168"/>
    <mergeCell ref="AQ168:AR168"/>
    <mergeCell ref="A169:B169"/>
    <mergeCell ref="C169:AB169"/>
    <mergeCell ref="AC169:AD169"/>
    <mergeCell ref="AE169:AH169"/>
    <mergeCell ref="AM167:AP167"/>
    <mergeCell ref="AQ167:AR167"/>
    <mergeCell ref="A168:B168"/>
    <mergeCell ref="C168:AB168"/>
    <mergeCell ref="AC168:AD168"/>
    <mergeCell ref="AE168:AH168"/>
    <mergeCell ref="AI168:AL168"/>
    <mergeCell ref="AI167:AL167"/>
    <mergeCell ref="AM162:AP162"/>
    <mergeCell ref="AQ162:AR162"/>
    <mergeCell ref="A163:B163"/>
    <mergeCell ref="C163:AB163"/>
    <mergeCell ref="AC163:AD163"/>
    <mergeCell ref="AE163:AH163"/>
    <mergeCell ref="AM161:AP161"/>
    <mergeCell ref="AQ161:AR161"/>
    <mergeCell ref="A162:B162"/>
    <mergeCell ref="C162:AB162"/>
    <mergeCell ref="AC162:AD162"/>
    <mergeCell ref="AE162:AH162"/>
    <mergeCell ref="AI162:AL162"/>
    <mergeCell ref="AI161:AL161"/>
    <mergeCell ref="AM164:AP164"/>
    <mergeCell ref="AQ164:AR164"/>
    <mergeCell ref="A165:B165"/>
    <mergeCell ref="C165:AB165"/>
    <mergeCell ref="AC165:AD165"/>
    <mergeCell ref="AE165:AH165"/>
    <mergeCell ref="AM163:AP163"/>
    <mergeCell ref="AQ163:AR163"/>
    <mergeCell ref="A164:B164"/>
    <mergeCell ref="C164:AB164"/>
    <mergeCell ref="AC164:AD164"/>
    <mergeCell ref="AE164:AH164"/>
    <mergeCell ref="AI164:AL164"/>
    <mergeCell ref="AI163:AL163"/>
    <mergeCell ref="AM158:AP158"/>
    <mergeCell ref="AQ158:AR158"/>
    <mergeCell ref="A159:B159"/>
    <mergeCell ref="C159:AB159"/>
    <mergeCell ref="AC159:AD159"/>
    <mergeCell ref="AE159:AH159"/>
    <mergeCell ref="AM157:AP157"/>
    <mergeCell ref="AQ157:AR157"/>
    <mergeCell ref="A158:B158"/>
    <mergeCell ref="C158:AB158"/>
    <mergeCell ref="AC158:AD158"/>
    <mergeCell ref="AE158:AH158"/>
    <mergeCell ref="AI158:AL158"/>
    <mergeCell ref="AI157:AL157"/>
    <mergeCell ref="AM160:AP160"/>
    <mergeCell ref="AQ160:AR160"/>
    <mergeCell ref="A161:B161"/>
    <mergeCell ref="C161:AB161"/>
    <mergeCell ref="AC161:AD161"/>
    <mergeCell ref="AE161:AH161"/>
    <mergeCell ref="AM159:AP159"/>
    <mergeCell ref="AQ159:AR159"/>
    <mergeCell ref="A160:B160"/>
    <mergeCell ref="C160:AB160"/>
    <mergeCell ref="AC160:AD160"/>
    <mergeCell ref="AE160:AH160"/>
    <mergeCell ref="AI160:AL160"/>
    <mergeCell ref="AI159:AL159"/>
    <mergeCell ref="AM154:AP154"/>
    <mergeCell ref="AQ154:AR154"/>
    <mergeCell ref="A155:B155"/>
    <mergeCell ref="C155:AB155"/>
    <mergeCell ref="AC155:AD155"/>
    <mergeCell ref="AE155:AH155"/>
    <mergeCell ref="AM153:AP153"/>
    <mergeCell ref="AQ153:AR153"/>
    <mergeCell ref="A154:B154"/>
    <mergeCell ref="C154:AB154"/>
    <mergeCell ref="AC154:AD154"/>
    <mergeCell ref="AE154:AH154"/>
    <mergeCell ref="AI154:AL154"/>
    <mergeCell ref="AI153:AL153"/>
    <mergeCell ref="AM156:AP156"/>
    <mergeCell ref="AQ156:AR156"/>
    <mergeCell ref="A157:B157"/>
    <mergeCell ref="C157:AB157"/>
    <mergeCell ref="AC157:AD157"/>
    <mergeCell ref="AE157:AH157"/>
    <mergeCell ref="AM155:AP155"/>
    <mergeCell ref="AQ155:AR155"/>
    <mergeCell ref="A156:B156"/>
    <mergeCell ref="C156:AB156"/>
    <mergeCell ref="AC156:AD156"/>
    <mergeCell ref="AE156:AH156"/>
    <mergeCell ref="AI156:AL156"/>
    <mergeCell ref="AI155:AL155"/>
    <mergeCell ref="AM150:AP150"/>
    <mergeCell ref="AQ150:AR150"/>
    <mergeCell ref="A151:B151"/>
    <mergeCell ref="C151:AB151"/>
    <mergeCell ref="AC151:AD151"/>
    <mergeCell ref="AE151:AH151"/>
    <mergeCell ref="AM149:AP149"/>
    <mergeCell ref="AQ149:AR149"/>
    <mergeCell ref="A150:B150"/>
    <mergeCell ref="C150:AB150"/>
    <mergeCell ref="AC150:AD150"/>
    <mergeCell ref="AE150:AH150"/>
    <mergeCell ref="AI150:AL150"/>
    <mergeCell ref="AI149:AL149"/>
    <mergeCell ref="AM152:AP152"/>
    <mergeCell ref="AQ152:AR152"/>
    <mergeCell ref="A153:B153"/>
    <mergeCell ref="C153:AB153"/>
    <mergeCell ref="AC153:AD153"/>
    <mergeCell ref="AE153:AH153"/>
    <mergeCell ref="AM151:AP151"/>
    <mergeCell ref="AQ151:AR151"/>
    <mergeCell ref="A152:B152"/>
    <mergeCell ref="C152:AB152"/>
    <mergeCell ref="AC152:AD152"/>
    <mergeCell ref="AE152:AH152"/>
    <mergeCell ref="AI152:AL152"/>
    <mergeCell ref="AI151:AL151"/>
    <mergeCell ref="AM146:AP146"/>
    <mergeCell ref="AQ146:AR146"/>
    <mergeCell ref="A147:B147"/>
    <mergeCell ref="C147:AB147"/>
    <mergeCell ref="AC147:AD147"/>
    <mergeCell ref="AE147:AH147"/>
    <mergeCell ref="AM145:AP145"/>
    <mergeCell ref="AQ145:AR145"/>
    <mergeCell ref="A146:B146"/>
    <mergeCell ref="C146:AB146"/>
    <mergeCell ref="AC146:AD146"/>
    <mergeCell ref="AE146:AH146"/>
    <mergeCell ref="AI146:AL146"/>
    <mergeCell ref="AI145:AL145"/>
    <mergeCell ref="AM148:AP148"/>
    <mergeCell ref="AQ148:AR148"/>
    <mergeCell ref="A149:B149"/>
    <mergeCell ref="C149:AB149"/>
    <mergeCell ref="AC149:AD149"/>
    <mergeCell ref="AE149:AH149"/>
    <mergeCell ref="AM147:AP147"/>
    <mergeCell ref="AQ147:AR147"/>
    <mergeCell ref="A148:B148"/>
    <mergeCell ref="C148:AB148"/>
    <mergeCell ref="AC148:AD148"/>
    <mergeCell ref="AE148:AH148"/>
    <mergeCell ref="AI148:AL148"/>
    <mergeCell ref="AI147:AL147"/>
    <mergeCell ref="AM142:AP142"/>
    <mergeCell ref="AQ142:AR142"/>
    <mergeCell ref="A143:B143"/>
    <mergeCell ref="C143:AB143"/>
    <mergeCell ref="AC143:AD143"/>
    <mergeCell ref="AE143:AH143"/>
    <mergeCell ref="AM141:AP141"/>
    <mergeCell ref="AQ141:AR141"/>
    <mergeCell ref="A142:B142"/>
    <mergeCell ref="C142:AB142"/>
    <mergeCell ref="AC142:AD142"/>
    <mergeCell ref="AE142:AH142"/>
    <mergeCell ref="AI142:AL142"/>
    <mergeCell ref="AI141:AL141"/>
    <mergeCell ref="AM144:AP144"/>
    <mergeCell ref="AQ144:AR144"/>
    <mergeCell ref="A145:B145"/>
    <mergeCell ref="C145:AB145"/>
    <mergeCell ref="AC145:AD145"/>
    <mergeCell ref="AE145:AH145"/>
    <mergeCell ref="AM143:AP143"/>
    <mergeCell ref="AQ143:AR143"/>
    <mergeCell ref="A144:B144"/>
    <mergeCell ref="C144:AB144"/>
    <mergeCell ref="AC144:AD144"/>
    <mergeCell ref="AE144:AH144"/>
    <mergeCell ref="AI144:AL144"/>
    <mergeCell ref="AI143:AL143"/>
    <mergeCell ref="AM138:AP138"/>
    <mergeCell ref="AQ138:AR138"/>
    <mergeCell ref="A139:B139"/>
    <mergeCell ref="C139:AB139"/>
    <mergeCell ref="AC139:AD139"/>
    <mergeCell ref="AE139:AH139"/>
    <mergeCell ref="AM137:AP137"/>
    <mergeCell ref="AQ137:AR137"/>
    <mergeCell ref="A138:B138"/>
    <mergeCell ref="C138:AB138"/>
    <mergeCell ref="AC138:AD138"/>
    <mergeCell ref="AE138:AH138"/>
    <mergeCell ref="AI138:AL138"/>
    <mergeCell ref="AI137:AL137"/>
    <mergeCell ref="AM140:AP140"/>
    <mergeCell ref="AQ140:AR140"/>
    <mergeCell ref="A141:B141"/>
    <mergeCell ref="C141:AB141"/>
    <mergeCell ref="AC141:AD141"/>
    <mergeCell ref="AE141:AH141"/>
    <mergeCell ref="AM139:AP139"/>
    <mergeCell ref="AQ139:AR139"/>
    <mergeCell ref="A140:B140"/>
    <mergeCell ref="C140:AB140"/>
    <mergeCell ref="AC140:AD140"/>
    <mergeCell ref="AE140:AH140"/>
    <mergeCell ref="AI140:AL140"/>
    <mergeCell ref="AI139:AL139"/>
    <mergeCell ref="A135:B135"/>
    <mergeCell ref="C135:AB135"/>
    <mergeCell ref="AC135:AD135"/>
    <mergeCell ref="AE135:AH135"/>
    <mergeCell ref="AM136:AP136"/>
    <mergeCell ref="AQ136:AR136"/>
    <mergeCell ref="A137:B137"/>
    <mergeCell ref="C137:AB137"/>
    <mergeCell ref="AC137:AD137"/>
    <mergeCell ref="AE137:AH137"/>
    <mergeCell ref="AM135:AP135"/>
    <mergeCell ref="AQ135:AR135"/>
    <mergeCell ref="A136:B136"/>
    <mergeCell ref="C136:AB136"/>
    <mergeCell ref="AC136:AD136"/>
    <mergeCell ref="AE136:AH136"/>
    <mergeCell ref="AI136:AL136"/>
    <mergeCell ref="AI135:AL135"/>
    <mergeCell ref="AM129:AP129"/>
    <mergeCell ref="AQ129:AR129"/>
    <mergeCell ref="A134:B134"/>
    <mergeCell ref="C134:AB134"/>
    <mergeCell ref="AC134:AD134"/>
    <mergeCell ref="AE134:AH134"/>
    <mergeCell ref="AM128:AP128"/>
    <mergeCell ref="AQ128:AR128"/>
    <mergeCell ref="A129:B129"/>
    <mergeCell ref="C129:AB129"/>
    <mergeCell ref="AC129:AD129"/>
    <mergeCell ref="AE129:AH129"/>
    <mergeCell ref="AI129:AL129"/>
    <mergeCell ref="AI128:AL128"/>
    <mergeCell ref="AM134:AP134"/>
    <mergeCell ref="AQ134:AR134"/>
    <mergeCell ref="AI134:AL134"/>
    <mergeCell ref="A130:B130"/>
    <mergeCell ref="A131:B131"/>
    <mergeCell ref="A132:B132"/>
    <mergeCell ref="A133:B133"/>
    <mergeCell ref="C130:Y130"/>
    <mergeCell ref="C131:Y131"/>
    <mergeCell ref="C132:Y132"/>
    <mergeCell ref="C133:Y133"/>
    <mergeCell ref="AC130:AD130"/>
    <mergeCell ref="AC131:AD131"/>
    <mergeCell ref="AC132:AD132"/>
    <mergeCell ref="AC133:AD133"/>
    <mergeCell ref="AE130:AH130"/>
    <mergeCell ref="AE131:AH131"/>
    <mergeCell ref="AE132:AH132"/>
    <mergeCell ref="AM125:AP125"/>
    <mergeCell ref="AQ125:AR125"/>
    <mergeCell ref="A126:B126"/>
    <mergeCell ref="C126:AB126"/>
    <mergeCell ref="AC126:AD126"/>
    <mergeCell ref="AE126:AH126"/>
    <mergeCell ref="AM124:AP124"/>
    <mergeCell ref="AQ124:AR124"/>
    <mergeCell ref="A125:B125"/>
    <mergeCell ref="C125:AB125"/>
    <mergeCell ref="AC125:AD125"/>
    <mergeCell ref="AE125:AH125"/>
    <mergeCell ref="AI125:AL125"/>
    <mergeCell ref="AI124:AL124"/>
    <mergeCell ref="AM127:AP127"/>
    <mergeCell ref="AQ127:AR127"/>
    <mergeCell ref="A128:B128"/>
    <mergeCell ref="C128:AB128"/>
    <mergeCell ref="AC128:AD128"/>
    <mergeCell ref="AE128:AH128"/>
    <mergeCell ref="AM126:AP126"/>
    <mergeCell ref="AQ126:AR126"/>
    <mergeCell ref="A127:B127"/>
    <mergeCell ref="C127:AB127"/>
    <mergeCell ref="AC127:AD127"/>
    <mergeCell ref="AE127:AH127"/>
    <mergeCell ref="AI127:AL127"/>
    <mergeCell ref="AI126:AL126"/>
    <mergeCell ref="AM121:AP121"/>
    <mergeCell ref="AQ121:AR121"/>
    <mergeCell ref="A122:B122"/>
    <mergeCell ref="C122:AB122"/>
    <mergeCell ref="AC122:AD122"/>
    <mergeCell ref="AE122:AH122"/>
    <mergeCell ref="AM120:AP120"/>
    <mergeCell ref="AQ120:AR120"/>
    <mergeCell ref="A121:B121"/>
    <mergeCell ref="C121:AB121"/>
    <mergeCell ref="AC121:AD121"/>
    <mergeCell ref="AE121:AH121"/>
    <mergeCell ref="AI121:AL121"/>
    <mergeCell ref="AI120:AL120"/>
    <mergeCell ref="AM123:AP123"/>
    <mergeCell ref="AQ123:AR123"/>
    <mergeCell ref="A124:B124"/>
    <mergeCell ref="C124:AB124"/>
    <mergeCell ref="AC124:AD124"/>
    <mergeCell ref="AE124:AH124"/>
    <mergeCell ref="AM122:AP122"/>
    <mergeCell ref="AQ122:AR122"/>
    <mergeCell ref="A123:B123"/>
    <mergeCell ref="C123:AB123"/>
    <mergeCell ref="AC123:AD123"/>
    <mergeCell ref="AE123:AH123"/>
    <mergeCell ref="AI123:AL123"/>
    <mergeCell ref="AI122:AL122"/>
    <mergeCell ref="AM117:AP117"/>
    <mergeCell ref="AQ117:AR117"/>
    <mergeCell ref="A118:B118"/>
    <mergeCell ref="C118:AB118"/>
    <mergeCell ref="AC118:AD118"/>
    <mergeCell ref="AE118:AH118"/>
    <mergeCell ref="AM116:AP116"/>
    <mergeCell ref="AQ116:AR116"/>
    <mergeCell ref="A117:B117"/>
    <mergeCell ref="C117:AB117"/>
    <mergeCell ref="AC117:AD117"/>
    <mergeCell ref="AE117:AH117"/>
    <mergeCell ref="AI117:AL117"/>
    <mergeCell ref="AI116:AL116"/>
    <mergeCell ref="AM119:AP119"/>
    <mergeCell ref="AQ119:AR119"/>
    <mergeCell ref="A120:B120"/>
    <mergeCell ref="C120:AB120"/>
    <mergeCell ref="AC120:AD120"/>
    <mergeCell ref="AE120:AH120"/>
    <mergeCell ref="AM118:AP118"/>
    <mergeCell ref="AQ118:AR118"/>
    <mergeCell ref="A119:B119"/>
    <mergeCell ref="C119:AB119"/>
    <mergeCell ref="AC119:AD119"/>
    <mergeCell ref="AE119:AH119"/>
    <mergeCell ref="AI119:AL119"/>
    <mergeCell ref="AI118:AL118"/>
    <mergeCell ref="AM113:AP113"/>
    <mergeCell ref="AQ113:AR113"/>
    <mergeCell ref="A114:B114"/>
    <mergeCell ref="C114:AB114"/>
    <mergeCell ref="AC114:AD114"/>
    <mergeCell ref="AE114:AH114"/>
    <mergeCell ref="AM112:AP112"/>
    <mergeCell ref="AQ112:AR112"/>
    <mergeCell ref="A113:B113"/>
    <mergeCell ref="C113:AB113"/>
    <mergeCell ref="AC113:AD113"/>
    <mergeCell ref="AE113:AH113"/>
    <mergeCell ref="AI113:AL113"/>
    <mergeCell ref="AI112:AL112"/>
    <mergeCell ref="AM115:AP115"/>
    <mergeCell ref="AQ115:AR115"/>
    <mergeCell ref="A116:B116"/>
    <mergeCell ref="C116:AB116"/>
    <mergeCell ref="AC116:AD116"/>
    <mergeCell ref="AE116:AH116"/>
    <mergeCell ref="AM114:AP114"/>
    <mergeCell ref="AQ114:AR114"/>
    <mergeCell ref="A115:B115"/>
    <mergeCell ref="C115:AB115"/>
    <mergeCell ref="AC115:AD115"/>
    <mergeCell ref="AE115:AH115"/>
    <mergeCell ref="AI115:AL115"/>
    <mergeCell ref="AI114:AL114"/>
    <mergeCell ref="AM109:AP109"/>
    <mergeCell ref="AQ109:AR109"/>
    <mergeCell ref="A110:B110"/>
    <mergeCell ref="C110:AB110"/>
    <mergeCell ref="AC110:AD110"/>
    <mergeCell ref="AE110:AH110"/>
    <mergeCell ref="AM108:AP108"/>
    <mergeCell ref="AQ108:AR108"/>
    <mergeCell ref="A109:B109"/>
    <mergeCell ref="C109:AB109"/>
    <mergeCell ref="AC109:AD109"/>
    <mergeCell ref="AE109:AH109"/>
    <mergeCell ref="AI109:AL109"/>
    <mergeCell ref="AI108:AL108"/>
    <mergeCell ref="AM111:AP111"/>
    <mergeCell ref="AQ111:AR111"/>
    <mergeCell ref="A112:B112"/>
    <mergeCell ref="C112:AB112"/>
    <mergeCell ref="AC112:AD112"/>
    <mergeCell ref="AE112:AH112"/>
    <mergeCell ref="AM110:AP110"/>
    <mergeCell ref="AQ110:AR110"/>
    <mergeCell ref="A111:B111"/>
    <mergeCell ref="C111:AB111"/>
    <mergeCell ref="AC111:AD111"/>
    <mergeCell ref="AE111:AH111"/>
    <mergeCell ref="AI111:AL111"/>
    <mergeCell ref="AI110:AL110"/>
    <mergeCell ref="AM105:AP105"/>
    <mergeCell ref="AQ105:AR105"/>
    <mergeCell ref="A106:B106"/>
    <mergeCell ref="C106:AB106"/>
    <mergeCell ref="AC106:AD106"/>
    <mergeCell ref="AE106:AH106"/>
    <mergeCell ref="AM104:AP104"/>
    <mergeCell ref="AQ104:AR104"/>
    <mergeCell ref="A105:B105"/>
    <mergeCell ref="C105:AB105"/>
    <mergeCell ref="AC105:AD105"/>
    <mergeCell ref="AE105:AH105"/>
    <mergeCell ref="AI105:AL105"/>
    <mergeCell ref="AI104:AL104"/>
    <mergeCell ref="AM107:AP107"/>
    <mergeCell ref="AQ107:AR107"/>
    <mergeCell ref="A108:B108"/>
    <mergeCell ref="C108:AB108"/>
    <mergeCell ref="AC108:AD108"/>
    <mergeCell ref="AE108:AH108"/>
    <mergeCell ref="AM106:AP106"/>
    <mergeCell ref="AQ106:AR106"/>
    <mergeCell ref="A107:B107"/>
    <mergeCell ref="C107:AB107"/>
    <mergeCell ref="AC107:AD107"/>
    <mergeCell ref="AE107:AH107"/>
    <mergeCell ref="AI107:AL107"/>
    <mergeCell ref="AI106:AL106"/>
    <mergeCell ref="AQ101:AR101"/>
    <mergeCell ref="A102:B102"/>
    <mergeCell ref="AE102:AH102"/>
    <mergeCell ref="AI102:AL102"/>
    <mergeCell ref="AI101:AL101"/>
    <mergeCell ref="AM101:AP101"/>
    <mergeCell ref="AM100:AP100"/>
    <mergeCell ref="AQ100:AR100"/>
    <mergeCell ref="A101:B101"/>
    <mergeCell ref="C101:AB101"/>
    <mergeCell ref="AC101:AD101"/>
    <mergeCell ref="AE101:AH101"/>
    <mergeCell ref="AM103:AP103"/>
    <mergeCell ref="AQ103:AR103"/>
    <mergeCell ref="A104:B104"/>
    <mergeCell ref="C104:AB104"/>
    <mergeCell ref="AC104:AD104"/>
    <mergeCell ref="AE104:AH104"/>
    <mergeCell ref="AM102:AP102"/>
    <mergeCell ref="AQ102:AR102"/>
    <mergeCell ref="A103:B103"/>
    <mergeCell ref="C103:AB103"/>
    <mergeCell ref="AC103:AD103"/>
    <mergeCell ref="AE103:AH103"/>
    <mergeCell ref="AI103:AL103"/>
    <mergeCell ref="AQ97:AR97"/>
    <mergeCell ref="A98:B98"/>
    <mergeCell ref="C98:AB98"/>
    <mergeCell ref="AC98:AD98"/>
    <mergeCell ref="AE98:AH98"/>
    <mergeCell ref="AI98:AL98"/>
    <mergeCell ref="AI97:AL97"/>
    <mergeCell ref="AM97:AP97"/>
    <mergeCell ref="AM96:AP96"/>
    <mergeCell ref="AQ96:AR96"/>
    <mergeCell ref="A97:B97"/>
    <mergeCell ref="C97:AB97"/>
    <mergeCell ref="AC97:AD97"/>
    <mergeCell ref="AE97:AH97"/>
    <mergeCell ref="AQ99:AR99"/>
    <mergeCell ref="A100:B100"/>
    <mergeCell ref="C100:AB100"/>
    <mergeCell ref="AC100:AD100"/>
    <mergeCell ref="AE100:AH100"/>
    <mergeCell ref="AI100:AL100"/>
    <mergeCell ref="AI99:AL99"/>
    <mergeCell ref="AM99:AP99"/>
    <mergeCell ref="AM98:AP98"/>
    <mergeCell ref="AQ98:AR98"/>
    <mergeCell ref="A99:B99"/>
    <mergeCell ref="C99:AB99"/>
    <mergeCell ref="AC99:AD99"/>
    <mergeCell ref="AE99:AH99"/>
    <mergeCell ref="AQ93:AR93"/>
    <mergeCell ref="A94:B94"/>
    <mergeCell ref="C94:AB94"/>
    <mergeCell ref="AC94:AD94"/>
    <mergeCell ref="AE94:AH94"/>
    <mergeCell ref="AI94:AL94"/>
    <mergeCell ref="AI93:AL93"/>
    <mergeCell ref="AM93:AP93"/>
    <mergeCell ref="AM92:AP92"/>
    <mergeCell ref="AQ92:AR92"/>
    <mergeCell ref="A93:B93"/>
    <mergeCell ref="C93:AB93"/>
    <mergeCell ref="AC93:AD93"/>
    <mergeCell ref="AE93:AH93"/>
    <mergeCell ref="AQ95:AR95"/>
    <mergeCell ref="A96:B96"/>
    <mergeCell ref="C96:AB96"/>
    <mergeCell ref="AC96:AD96"/>
    <mergeCell ref="AE96:AH96"/>
    <mergeCell ref="AI96:AL96"/>
    <mergeCell ref="AI95:AL95"/>
    <mergeCell ref="AM95:AP95"/>
    <mergeCell ref="AM94:AP94"/>
    <mergeCell ref="AQ94:AR94"/>
    <mergeCell ref="A95:B95"/>
    <mergeCell ref="C95:AB95"/>
    <mergeCell ref="AC95:AD95"/>
    <mergeCell ref="AE95:AH95"/>
    <mergeCell ref="AQ89:AR89"/>
    <mergeCell ref="A90:B90"/>
    <mergeCell ref="C90:AB90"/>
    <mergeCell ref="AC90:AD90"/>
    <mergeCell ref="AE90:AH90"/>
    <mergeCell ref="AI90:AL90"/>
    <mergeCell ref="AI89:AL89"/>
    <mergeCell ref="AM89:AP89"/>
    <mergeCell ref="AM88:AP88"/>
    <mergeCell ref="AQ88:AR88"/>
    <mergeCell ref="A89:B89"/>
    <mergeCell ref="C89:AB89"/>
    <mergeCell ref="AC89:AD89"/>
    <mergeCell ref="AE89:AH89"/>
    <mergeCell ref="AQ91:AR91"/>
    <mergeCell ref="A92:B92"/>
    <mergeCell ref="C92:AB92"/>
    <mergeCell ref="AC92:AD92"/>
    <mergeCell ref="AE92:AH92"/>
    <mergeCell ref="AI92:AL92"/>
    <mergeCell ref="AI91:AL91"/>
    <mergeCell ref="AM91:AP91"/>
    <mergeCell ref="AM90:AP90"/>
    <mergeCell ref="AQ90:AR90"/>
    <mergeCell ref="A91:B91"/>
    <mergeCell ref="C91:AB91"/>
    <mergeCell ref="AC91:AD91"/>
    <mergeCell ref="AE91:AH91"/>
    <mergeCell ref="AQ85:AR85"/>
    <mergeCell ref="A86:B86"/>
    <mergeCell ref="C86:AB86"/>
    <mergeCell ref="AC86:AD86"/>
    <mergeCell ref="AE86:AH86"/>
    <mergeCell ref="AI86:AL86"/>
    <mergeCell ref="AI85:AL85"/>
    <mergeCell ref="AM85:AP85"/>
    <mergeCell ref="AM84:AP84"/>
    <mergeCell ref="AQ84:AR84"/>
    <mergeCell ref="A85:B85"/>
    <mergeCell ref="C85:AB85"/>
    <mergeCell ref="AC85:AD85"/>
    <mergeCell ref="AE85:AH85"/>
    <mergeCell ref="AQ87:AR87"/>
    <mergeCell ref="A88:B88"/>
    <mergeCell ref="C88:AB88"/>
    <mergeCell ref="AC88:AD88"/>
    <mergeCell ref="AE88:AH88"/>
    <mergeCell ref="AI88:AL88"/>
    <mergeCell ref="AI87:AL87"/>
    <mergeCell ref="AM87:AP87"/>
    <mergeCell ref="AM86:AP86"/>
    <mergeCell ref="AQ86:AR86"/>
    <mergeCell ref="A87:B87"/>
    <mergeCell ref="C87:AB87"/>
    <mergeCell ref="AC87:AD87"/>
    <mergeCell ref="AE87:AH87"/>
    <mergeCell ref="AQ81:AR81"/>
    <mergeCell ref="A82:B82"/>
    <mergeCell ref="C82:AB82"/>
    <mergeCell ref="AC82:AD82"/>
    <mergeCell ref="AE82:AH82"/>
    <mergeCell ref="AI82:AL82"/>
    <mergeCell ref="AI81:AL81"/>
    <mergeCell ref="AM81:AP81"/>
    <mergeCell ref="AM80:AP80"/>
    <mergeCell ref="AQ80:AR80"/>
    <mergeCell ref="A81:B81"/>
    <mergeCell ref="C81:AB81"/>
    <mergeCell ref="AC81:AD81"/>
    <mergeCell ref="AE81:AH81"/>
    <mergeCell ref="AQ83:AR83"/>
    <mergeCell ref="A84:B84"/>
    <mergeCell ref="C84:AB84"/>
    <mergeCell ref="AC84:AD84"/>
    <mergeCell ref="AE84:AH84"/>
    <mergeCell ref="AI84:AL84"/>
    <mergeCell ref="AI83:AL83"/>
    <mergeCell ref="AM83:AP83"/>
    <mergeCell ref="AM82:AP82"/>
    <mergeCell ref="AQ82:AR82"/>
    <mergeCell ref="A83:B83"/>
    <mergeCell ref="C83:AB83"/>
    <mergeCell ref="AC83:AD83"/>
    <mergeCell ref="AE83:AH83"/>
    <mergeCell ref="AQ77:AR77"/>
    <mergeCell ref="A78:B78"/>
    <mergeCell ref="C78:AB78"/>
    <mergeCell ref="AC78:AD78"/>
    <mergeCell ref="AE78:AH78"/>
    <mergeCell ref="AI78:AL78"/>
    <mergeCell ref="AI77:AL77"/>
    <mergeCell ref="AM77:AP77"/>
    <mergeCell ref="AM76:AP76"/>
    <mergeCell ref="AQ76:AR76"/>
    <mergeCell ref="A77:B77"/>
    <mergeCell ref="C77:AB77"/>
    <mergeCell ref="AC77:AD77"/>
    <mergeCell ref="AE77:AH77"/>
    <mergeCell ref="AQ79:AR79"/>
    <mergeCell ref="A80:B80"/>
    <mergeCell ref="C80:AB80"/>
    <mergeCell ref="AC80:AD80"/>
    <mergeCell ref="AE80:AH80"/>
    <mergeCell ref="AI80:AL80"/>
    <mergeCell ref="AI79:AL79"/>
    <mergeCell ref="AM79:AP79"/>
    <mergeCell ref="AM78:AP78"/>
    <mergeCell ref="AQ78:AR78"/>
    <mergeCell ref="A79:B79"/>
    <mergeCell ref="C79:AB79"/>
    <mergeCell ref="AC79:AD79"/>
    <mergeCell ref="AE79:AH79"/>
    <mergeCell ref="AQ73:AR73"/>
    <mergeCell ref="A74:B74"/>
    <mergeCell ref="C74:AB74"/>
    <mergeCell ref="AC74:AD74"/>
    <mergeCell ref="AE74:AH74"/>
    <mergeCell ref="AI74:AL74"/>
    <mergeCell ref="AI73:AL73"/>
    <mergeCell ref="AM73:AP73"/>
    <mergeCell ref="AM72:AP72"/>
    <mergeCell ref="AQ72:AR72"/>
    <mergeCell ref="A73:B73"/>
    <mergeCell ref="C73:AB73"/>
    <mergeCell ref="AC73:AD73"/>
    <mergeCell ref="AE73:AH73"/>
    <mergeCell ref="AQ75:AR75"/>
    <mergeCell ref="A76:B76"/>
    <mergeCell ref="C76:AB76"/>
    <mergeCell ref="AC76:AD76"/>
    <mergeCell ref="AE76:AH76"/>
    <mergeCell ref="AI76:AL76"/>
    <mergeCell ref="AI75:AL75"/>
    <mergeCell ref="AM75:AP75"/>
    <mergeCell ref="AM74:AP74"/>
    <mergeCell ref="AQ74:AR74"/>
    <mergeCell ref="A75:B75"/>
    <mergeCell ref="C75:AB75"/>
    <mergeCell ref="AC75:AD75"/>
    <mergeCell ref="AE75:AH75"/>
    <mergeCell ref="AQ69:AR69"/>
    <mergeCell ref="A70:B70"/>
    <mergeCell ref="C70:AB70"/>
    <mergeCell ref="AC70:AD70"/>
    <mergeCell ref="AE70:AH70"/>
    <mergeCell ref="AI70:AL70"/>
    <mergeCell ref="AI69:AL69"/>
    <mergeCell ref="AM69:AP69"/>
    <mergeCell ref="AM68:AP68"/>
    <mergeCell ref="AQ68:AR68"/>
    <mergeCell ref="A69:B69"/>
    <mergeCell ref="C69:AB69"/>
    <mergeCell ref="AC69:AD69"/>
    <mergeCell ref="AE69:AH69"/>
    <mergeCell ref="AQ71:AR71"/>
    <mergeCell ref="A72:B72"/>
    <mergeCell ref="C72:AB72"/>
    <mergeCell ref="AC72:AD72"/>
    <mergeCell ref="AE72:AH72"/>
    <mergeCell ref="AI72:AL72"/>
    <mergeCell ref="AI71:AL71"/>
    <mergeCell ref="AM71:AP71"/>
    <mergeCell ref="AM70:AP70"/>
    <mergeCell ref="AQ70:AR70"/>
    <mergeCell ref="A71:B71"/>
    <mergeCell ref="C71:AB71"/>
    <mergeCell ref="AC71:AD71"/>
    <mergeCell ref="AE71:AH71"/>
    <mergeCell ref="AQ65:AR65"/>
    <mergeCell ref="A66:B66"/>
    <mergeCell ref="C66:AB66"/>
    <mergeCell ref="AC66:AD66"/>
    <mergeCell ref="AE66:AH66"/>
    <mergeCell ref="AI66:AL66"/>
    <mergeCell ref="AI65:AL65"/>
    <mergeCell ref="AM65:AP65"/>
    <mergeCell ref="AM64:AP64"/>
    <mergeCell ref="AQ64:AR64"/>
    <mergeCell ref="A65:B65"/>
    <mergeCell ref="C65:AB65"/>
    <mergeCell ref="AC65:AD65"/>
    <mergeCell ref="AE65:AH65"/>
    <mergeCell ref="AQ67:AR67"/>
    <mergeCell ref="A68:B68"/>
    <mergeCell ref="C68:AB68"/>
    <mergeCell ref="AC68:AD68"/>
    <mergeCell ref="AE68:AH68"/>
    <mergeCell ref="AI68:AL68"/>
    <mergeCell ref="AI67:AL67"/>
    <mergeCell ref="AM67:AP67"/>
    <mergeCell ref="AM66:AP66"/>
    <mergeCell ref="AQ66:AR66"/>
    <mergeCell ref="A67:B67"/>
    <mergeCell ref="C67:AB67"/>
    <mergeCell ref="AC67:AD67"/>
    <mergeCell ref="AE67:AH67"/>
    <mergeCell ref="AQ61:AR61"/>
    <mergeCell ref="A62:B62"/>
    <mergeCell ref="C62:AB62"/>
    <mergeCell ref="AC62:AD62"/>
    <mergeCell ref="AE62:AH62"/>
    <mergeCell ref="AI62:AL62"/>
    <mergeCell ref="AI61:AL61"/>
    <mergeCell ref="AM61:AP61"/>
    <mergeCell ref="AM60:AP60"/>
    <mergeCell ref="AQ60:AR60"/>
    <mergeCell ref="A61:B61"/>
    <mergeCell ref="C61:AB61"/>
    <mergeCell ref="AC61:AD61"/>
    <mergeCell ref="AE61:AH61"/>
    <mergeCell ref="AQ63:AR63"/>
    <mergeCell ref="A64:B64"/>
    <mergeCell ref="C64:AB64"/>
    <mergeCell ref="AC64:AD64"/>
    <mergeCell ref="AE64:AH64"/>
    <mergeCell ref="AI64:AL64"/>
    <mergeCell ref="AI63:AL63"/>
    <mergeCell ref="AM63:AP63"/>
    <mergeCell ref="AM62:AP62"/>
    <mergeCell ref="AQ62:AR62"/>
    <mergeCell ref="A63:B63"/>
    <mergeCell ref="C63:AB63"/>
    <mergeCell ref="AC63:AD63"/>
    <mergeCell ref="AE63:AH63"/>
    <mergeCell ref="AQ57:AR57"/>
    <mergeCell ref="A58:B58"/>
    <mergeCell ref="C58:AB58"/>
    <mergeCell ref="AC58:AD58"/>
    <mergeCell ref="AE58:AH58"/>
    <mergeCell ref="AI58:AL58"/>
    <mergeCell ref="AI57:AL57"/>
    <mergeCell ref="AM57:AP57"/>
    <mergeCell ref="AM56:AP56"/>
    <mergeCell ref="AQ56:AR56"/>
    <mergeCell ref="A57:B57"/>
    <mergeCell ref="C57:AB57"/>
    <mergeCell ref="AC57:AD57"/>
    <mergeCell ref="AE57:AH57"/>
    <mergeCell ref="AQ59:AR59"/>
    <mergeCell ref="A60:B60"/>
    <mergeCell ref="C60:AB60"/>
    <mergeCell ref="AC60:AD60"/>
    <mergeCell ref="AE60:AH60"/>
    <mergeCell ref="AI60:AL60"/>
    <mergeCell ref="AI59:AL59"/>
    <mergeCell ref="AM59:AP59"/>
    <mergeCell ref="AM58:AP58"/>
    <mergeCell ref="AQ58:AR58"/>
    <mergeCell ref="A59:B59"/>
    <mergeCell ref="C59:AB59"/>
    <mergeCell ref="AC59:AD59"/>
    <mergeCell ref="AE59:AH59"/>
    <mergeCell ref="AQ53:AR53"/>
    <mergeCell ref="A54:B54"/>
    <mergeCell ref="C54:AB54"/>
    <mergeCell ref="AC54:AD54"/>
    <mergeCell ref="AE54:AH54"/>
    <mergeCell ref="AI54:AL54"/>
    <mergeCell ref="AI53:AL53"/>
    <mergeCell ref="AM53:AP53"/>
    <mergeCell ref="AM52:AP52"/>
    <mergeCell ref="AQ52:AR52"/>
    <mergeCell ref="A53:B53"/>
    <mergeCell ref="C53:AB53"/>
    <mergeCell ref="AC53:AD53"/>
    <mergeCell ref="AE53:AH53"/>
    <mergeCell ref="AQ55:AR55"/>
    <mergeCell ref="A56:B56"/>
    <mergeCell ref="C56:AB56"/>
    <mergeCell ref="AC56:AD56"/>
    <mergeCell ref="AE56:AH56"/>
    <mergeCell ref="AI56:AL56"/>
    <mergeCell ref="AI55:AL55"/>
    <mergeCell ref="AM55:AP55"/>
    <mergeCell ref="AM54:AP54"/>
    <mergeCell ref="AQ54:AR54"/>
    <mergeCell ref="A55:B55"/>
    <mergeCell ref="C55:AB55"/>
    <mergeCell ref="AC55:AD55"/>
    <mergeCell ref="AE55:AH55"/>
    <mergeCell ref="AQ49:AR49"/>
    <mergeCell ref="A50:B50"/>
    <mergeCell ref="C50:AB50"/>
    <mergeCell ref="AC50:AD50"/>
    <mergeCell ref="AE50:AH50"/>
    <mergeCell ref="AI50:AL50"/>
    <mergeCell ref="AI49:AL49"/>
    <mergeCell ref="AM49:AP49"/>
    <mergeCell ref="AM48:AP48"/>
    <mergeCell ref="AQ48:AR48"/>
    <mergeCell ref="A49:B49"/>
    <mergeCell ref="C49:AB49"/>
    <mergeCell ref="AC49:AD49"/>
    <mergeCell ref="AE49:AH49"/>
    <mergeCell ref="AQ51:AR51"/>
    <mergeCell ref="A52:B52"/>
    <mergeCell ref="C52:AB52"/>
    <mergeCell ref="AC52:AD52"/>
    <mergeCell ref="AE52:AH52"/>
    <mergeCell ref="AI52:AL52"/>
    <mergeCell ref="AI51:AL51"/>
    <mergeCell ref="AM51:AP51"/>
    <mergeCell ref="AM50:AP50"/>
    <mergeCell ref="AQ50:AR50"/>
    <mergeCell ref="A51:B51"/>
    <mergeCell ref="C51:AB51"/>
    <mergeCell ref="AC51:AD51"/>
    <mergeCell ref="AE51:AH51"/>
    <mergeCell ref="AQ45:AR45"/>
    <mergeCell ref="A46:B46"/>
    <mergeCell ref="C46:AB46"/>
    <mergeCell ref="AC46:AD46"/>
    <mergeCell ref="AE46:AH46"/>
    <mergeCell ref="AI46:AL46"/>
    <mergeCell ref="AI45:AL45"/>
    <mergeCell ref="AM45:AP45"/>
    <mergeCell ref="AM44:AP44"/>
    <mergeCell ref="AQ44:AR44"/>
    <mergeCell ref="A45:B45"/>
    <mergeCell ref="C45:AB45"/>
    <mergeCell ref="AC45:AD45"/>
    <mergeCell ref="AE45:AH45"/>
    <mergeCell ref="AQ47:AR47"/>
    <mergeCell ref="A48:B48"/>
    <mergeCell ref="C48:AB48"/>
    <mergeCell ref="AC48:AD48"/>
    <mergeCell ref="AE48:AH48"/>
    <mergeCell ref="AI48:AL48"/>
    <mergeCell ref="AI47:AL47"/>
    <mergeCell ref="AM47:AP47"/>
    <mergeCell ref="AM46:AP46"/>
    <mergeCell ref="AQ46:AR46"/>
    <mergeCell ref="A47:B47"/>
    <mergeCell ref="C47:AB47"/>
    <mergeCell ref="AC47:AD47"/>
    <mergeCell ref="AE47:AH47"/>
    <mergeCell ref="AQ41:AR41"/>
    <mergeCell ref="A42:B42"/>
    <mergeCell ref="C42:AB42"/>
    <mergeCell ref="AC42:AD42"/>
    <mergeCell ref="AE42:AH42"/>
    <mergeCell ref="AI42:AL42"/>
    <mergeCell ref="AI41:AL41"/>
    <mergeCell ref="AM41:AP41"/>
    <mergeCell ref="AM40:AP40"/>
    <mergeCell ref="AQ40:AR40"/>
    <mergeCell ref="A41:B41"/>
    <mergeCell ref="C41:AB41"/>
    <mergeCell ref="AC41:AD41"/>
    <mergeCell ref="AE41:AH41"/>
    <mergeCell ref="AQ43:AR43"/>
    <mergeCell ref="A44:B44"/>
    <mergeCell ref="C44:AB44"/>
    <mergeCell ref="AC44:AD44"/>
    <mergeCell ref="AE44:AH44"/>
    <mergeCell ref="AI44:AL44"/>
    <mergeCell ref="AI43:AL43"/>
    <mergeCell ref="AM43:AP43"/>
    <mergeCell ref="AM42:AP42"/>
    <mergeCell ref="AQ42:AR42"/>
    <mergeCell ref="A43:B43"/>
    <mergeCell ref="C43:AB43"/>
    <mergeCell ref="AC43:AD43"/>
    <mergeCell ref="AE43:AH43"/>
    <mergeCell ref="AQ37:AR37"/>
    <mergeCell ref="A38:B38"/>
    <mergeCell ref="C38:AB38"/>
    <mergeCell ref="AC38:AD38"/>
    <mergeCell ref="AE38:AH38"/>
    <mergeCell ref="AI38:AL38"/>
    <mergeCell ref="AI37:AL37"/>
    <mergeCell ref="AM37:AP37"/>
    <mergeCell ref="AM36:AP36"/>
    <mergeCell ref="AQ36:AR36"/>
    <mergeCell ref="A37:B37"/>
    <mergeCell ref="C37:AB37"/>
    <mergeCell ref="AC37:AD37"/>
    <mergeCell ref="AE37:AH37"/>
    <mergeCell ref="AQ39:AR39"/>
    <mergeCell ref="A40:B40"/>
    <mergeCell ref="C40:AB40"/>
    <mergeCell ref="AC40:AD40"/>
    <mergeCell ref="AE40:AH40"/>
    <mergeCell ref="AI40:AL40"/>
    <mergeCell ref="AI39:AL39"/>
    <mergeCell ref="AM39:AP39"/>
    <mergeCell ref="AM38:AP38"/>
    <mergeCell ref="AQ38:AR38"/>
    <mergeCell ref="A39:B39"/>
    <mergeCell ref="C39:AB39"/>
    <mergeCell ref="AC39:AD39"/>
    <mergeCell ref="AE39:AH39"/>
    <mergeCell ref="AQ33:AR33"/>
    <mergeCell ref="A34:B34"/>
    <mergeCell ref="C34:AB34"/>
    <mergeCell ref="AC34:AD34"/>
    <mergeCell ref="AE34:AH34"/>
    <mergeCell ref="AI34:AL34"/>
    <mergeCell ref="AI33:AL33"/>
    <mergeCell ref="AM33:AP33"/>
    <mergeCell ref="AM32:AP32"/>
    <mergeCell ref="AQ32:AR32"/>
    <mergeCell ref="A33:B33"/>
    <mergeCell ref="C33:AB33"/>
    <mergeCell ref="AC33:AD33"/>
    <mergeCell ref="AE33:AH33"/>
    <mergeCell ref="AQ35:AR35"/>
    <mergeCell ref="A36:B36"/>
    <mergeCell ref="C36:AB36"/>
    <mergeCell ref="AC36:AD36"/>
    <mergeCell ref="AE36:AH36"/>
    <mergeCell ref="AI36:AL36"/>
    <mergeCell ref="AI35:AL35"/>
    <mergeCell ref="AM35:AP35"/>
    <mergeCell ref="AM34:AP34"/>
    <mergeCell ref="AQ34:AR34"/>
    <mergeCell ref="A35:B35"/>
    <mergeCell ref="C35:AB35"/>
    <mergeCell ref="AC35:AD35"/>
    <mergeCell ref="AE35:AH35"/>
    <mergeCell ref="AQ29:AR29"/>
    <mergeCell ref="A30:B30"/>
    <mergeCell ref="C30:AB30"/>
    <mergeCell ref="AC30:AD30"/>
    <mergeCell ref="AE30:AH30"/>
    <mergeCell ref="AI30:AL30"/>
    <mergeCell ref="AI29:AL29"/>
    <mergeCell ref="AM29:AP29"/>
    <mergeCell ref="AM28:AP28"/>
    <mergeCell ref="AQ28:AR28"/>
    <mergeCell ref="A29:B29"/>
    <mergeCell ref="C29:AB29"/>
    <mergeCell ref="AC29:AD29"/>
    <mergeCell ref="AE29:AH29"/>
    <mergeCell ref="AQ31:AR31"/>
    <mergeCell ref="A32:B32"/>
    <mergeCell ref="C32:AB32"/>
    <mergeCell ref="AC32:AD32"/>
    <mergeCell ref="AE32:AH32"/>
    <mergeCell ref="AI32:AL32"/>
    <mergeCell ref="AI31:AL31"/>
    <mergeCell ref="AM31:AP31"/>
    <mergeCell ref="AM30:AP30"/>
    <mergeCell ref="AQ30:AR30"/>
    <mergeCell ref="A31:B31"/>
    <mergeCell ref="C31:AB31"/>
    <mergeCell ref="AC31:AD31"/>
    <mergeCell ref="AE31:AH31"/>
    <mergeCell ref="AQ25:AR25"/>
    <mergeCell ref="A26:B26"/>
    <mergeCell ref="C26:AB26"/>
    <mergeCell ref="AC26:AD26"/>
    <mergeCell ref="AE26:AH26"/>
    <mergeCell ref="AI26:AL26"/>
    <mergeCell ref="AI25:AL25"/>
    <mergeCell ref="AM25:AP25"/>
    <mergeCell ref="AM24:AP24"/>
    <mergeCell ref="AQ24:AR24"/>
    <mergeCell ref="A25:B25"/>
    <mergeCell ref="C25:AB25"/>
    <mergeCell ref="AC25:AD25"/>
    <mergeCell ref="AE25:AH25"/>
    <mergeCell ref="AQ27:AR27"/>
    <mergeCell ref="A28:B28"/>
    <mergeCell ref="C28:AB28"/>
    <mergeCell ref="AC28:AD28"/>
    <mergeCell ref="AE28:AH28"/>
    <mergeCell ref="AI28:AL28"/>
    <mergeCell ref="AI27:AL27"/>
    <mergeCell ref="AM27:AP27"/>
    <mergeCell ref="AM26:AP26"/>
    <mergeCell ref="AQ26:AR26"/>
    <mergeCell ref="A27:B27"/>
    <mergeCell ref="C27:AB27"/>
    <mergeCell ref="AC27:AD27"/>
    <mergeCell ref="AE27:AH27"/>
    <mergeCell ref="AQ21:AR21"/>
    <mergeCell ref="A22:B22"/>
    <mergeCell ref="C22:AB22"/>
    <mergeCell ref="AC22:AD22"/>
    <mergeCell ref="AE22:AH22"/>
    <mergeCell ref="AI22:AL22"/>
    <mergeCell ref="AI21:AL21"/>
    <mergeCell ref="AM21:AP21"/>
    <mergeCell ref="AM20:AP20"/>
    <mergeCell ref="AQ20:AR20"/>
    <mergeCell ref="A21:B21"/>
    <mergeCell ref="C21:AB21"/>
    <mergeCell ref="AC21:AD21"/>
    <mergeCell ref="AE21:AH21"/>
    <mergeCell ref="AQ23:AR23"/>
    <mergeCell ref="A24:B24"/>
    <mergeCell ref="C24:AB24"/>
    <mergeCell ref="AC24:AD24"/>
    <mergeCell ref="AE24:AH24"/>
    <mergeCell ref="AI24:AL24"/>
    <mergeCell ref="AI23:AL23"/>
    <mergeCell ref="AM23:AP23"/>
    <mergeCell ref="AM22:AP22"/>
    <mergeCell ref="AQ22:AR22"/>
    <mergeCell ref="A23:B23"/>
    <mergeCell ref="C23:AB23"/>
    <mergeCell ref="AC23:AD23"/>
    <mergeCell ref="AE23:AH23"/>
    <mergeCell ref="AQ17:AR17"/>
    <mergeCell ref="A18:B18"/>
    <mergeCell ref="C18:AB18"/>
    <mergeCell ref="AC18:AD18"/>
    <mergeCell ref="AE18:AH18"/>
    <mergeCell ref="AI18:AL18"/>
    <mergeCell ref="AI17:AL17"/>
    <mergeCell ref="AM17:AP17"/>
    <mergeCell ref="AM16:AP16"/>
    <mergeCell ref="AQ16:AR16"/>
    <mergeCell ref="A17:B17"/>
    <mergeCell ref="C17:AB17"/>
    <mergeCell ref="AC17:AD17"/>
    <mergeCell ref="AE17:AH17"/>
    <mergeCell ref="AQ19:AR19"/>
    <mergeCell ref="A20:B20"/>
    <mergeCell ref="C20:AB20"/>
    <mergeCell ref="AC20:AD20"/>
    <mergeCell ref="AE20:AH20"/>
    <mergeCell ref="AI20:AL20"/>
    <mergeCell ref="AI19:AL19"/>
    <mergeCell ref="AM19:AP19"/>
    <mergeCell ref="AM18:AP18"/>
    <mergeCell ref="AQ18:AR18"/>
    <mergeCell ref="A19:B19"/>
    <mergeCell ref="C19:AB19"/>
    <mergeCell ref="AC19:AD19"/>
    <mergeCell ref="AE19:AH19"/>
    <mergeCell ref="AQ13:AR13"/>
    <mergeCell ref="A14:B14"/>
    <mergeCell ref="C14:AB14"/>
    <mergeCell ref="AC14:AD14"/>
    <mergeCell ref="AE14:AH14"/>
    <mergeCell ref="AI14:AL14"/>
    <mergeCell ref="AI13:AL13"/>
    <mergeCell ref="AM13:AP13"/>
    <mergeCell ref="AM12:AP12"/>
    <mergeCell ref="AQ12:AR12"/>
    <mergeCell ref="A13:B13"/>
    <mergeCell ref="C13:AB13"/>
    <mergeCell ref="AC13:AD13"/>
    <mergeCell ref="AE13:AH13"/>
    <mergeCell ref="AQ15:AR15"/>
    <mergeCell ref="A16:B16"/>
    <mergeCell ref="C16:AB16"/>
    <mergeCell ref="AC16:AD16"/>
    <mergeCell ref="AE16:AH16"/>
    <mergeCell ref="AI16:AL16"/>
    <mergeCell ref="AI15:AL15"/>
    <mergeCell ref="AM15:AP15"/>
    <mergeCell ref="AM14:AP14"/>
    <mergeCell ref="AQ14:AR14"/>
    <mergeCell ref="A15:B15"/>
    <mergeCell ref="C15:AB15"/>
    <mergeCell ref="AC15:AD15"/>
    <mergeCell ref="AE15:AH15"/>
    <mergeCell ref="AQ9:AR9"/>
    <mergeCell ref="A10:B10"/>
    <mergeCell ref="C10:AB10"/>
    <mergeCell ref="AC10:AD10"/>
    <mergeCell ref="AE10:AH10"/>
    <mergeCell ref="AI10:AL10"/>
    <mergeCell ref="AI9:AL9"/>
    <mergeCell ref="AM9:AP9"/>
    <mergeCell ref="AM8:AP8"/>
    <mergeCell ref="AQ8:AR8"/>
    <mergeCell ref="A9:B9"/>
    <mergeCell ref="C9:AB9"/>
    <mergeCell ref="AC9:AD9"/>
    <mergeCell ref="AE9:AH9"/>
    <mergeCell ref="AQ11:AR11"/>
    <mergeCell ref="A12:B12"/>
    <mergeCell ref="C12:AB12"/>
    <mergeCell ref="AC12:AD12"/>
    <mergeCell ref="AE12:AH12"/>
    <mergeCell ref="AI12:AL12"/>
    <mergeCell ref="AI11:AL11"/>
    <mergeCell ref="AM11:AP11"/>
    <mergeCell ref="AM10:AP10"/>
    <mergeCell ref="AQ10:AR10"/>
    <mergeCell ref="A11:B11"/>
    <mergeCell ref="C11:AB11"/>
    <mergeCell ref="AC11:AD11"/>
    <mergeCell ref="AE11:AH11"/>
    <mergeCell ref="AQ5:AR6"/>
    <mergeCell ref="AE6:AH6"/>
    <mergeCell ref="AI6:AL6"/>
    <mergeCell ref="A1:AR1"/>
    <mergeCell ref="A2:AR2"/>
    <mergeCell ref="A3:AR3"/>
    <mergeCell ref="A4:AR4"/>
    <mergeCell ref="A5:B6"/>
    <mergeCell ref="C5:AB6"/>
    <mergeCell ref="AC5:AD6"/>
    <mergeCell ref="AE5:AL5"/>
    <mergeCell ref="AQ7:AR7"/>
    <mergeCell ref="A8:B8"/>
    <mergeCell ref="C8:AB8"/>
    <mergeCell ref="AC8:AD8"/>
    <mergeCell ref="AE8:AH8"/>
    <mergeCell ref="AI8:AL8"/>
    <mergeCell ref="AI7:AL7"/>
    <mergeCell ref="AM7:AP7"/>
    <mergeCell ref="A7:B7"/>
    <mergeCell ref="C7:AB7"/>
    <mergeCell ref="AC7:AD7"/>
    <mergeCell ref="AE7:AH7"/>
    <mergeCell ref="AM5:AP5"/>
    <mergeCell ref="AM6:AP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81" fitToHeight="0" orientation="landscape" r:id="rId1"/>
  <headerFooter alignWithMargins="0">
    <oddFooter>&amp;P. oldal, összesen: &amp;N</oddFooter>
  </headerFooter>
  <rowBreaks count="8" manualBreakCount="8">
    <brk id="21" max="59" man="1"/>
    <brk id="42" max="16383" man="1"/>
    <brk id="64" max="59" man="1"/>
    <brk id="80" max="59" man="1"/>
    <brk id="102" max="16383" man="1"/>
    <brk id="124" max="59" man="1"/>
    <brk id="191" max="59" man="1"/>
    <brk id="208" max="5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9.9978637043366805E-2"/>
  </sheetPr>
  <dimension ref="A1:AT233"/>
  <sheetViews>
    <sheetView view="pageBreakPreview" topLeftCell="A190" zoomScaleNormal="100" zoomScaleSheetLayoutView="100" workbookViewId="0">
      <selection activeCell="AR178" sqref="AR178"/>
    </sheetView>
  </sheetViews>
  <sheetFormatPr defaultRowHeight="12.75" x14ac:dyDescent="0.2"/>
  <cols>
    <col min="2" max="2" width="4.140625" customWidth="1"/>
    <col min="3" max="3" width="5.28515625" customWidth="1"/>
    <col min="4" max="4" width="4.5703125" customWidth="1"/>
    <col min="5" max="5" width="4.28515625" customWidth="1"/>
    <col min="6" max="6" width="5.42578125" customWidth="1"/>
    <col min="7" max="7" width="5" customWidth="1"/>
    <col min="8" max="8" width="4.5703125" customWidth="1"/>
    <col min="9" max="9" width="5.28515625" customWidth="1"/>
    <col min="10" max="10" width="5" customWidth="1"/>
    <col min="11" max="11" width="4.28515625" customWidth="1"/>
    <col min="12" max="12" width="4" customWidth="1"/>
    <col min="13" max="13" width="2.5703125" customWidth="1"/>
    <col min="14" max="14" width="5" customWidth="1"/>
    <col min="15" max="15" width="2" customWidth="1"/>
    <col min="16" max="16" width="9.140625" hidden="1" customWidth="1"/>
    <col min="17" max="17" width="0.28515625" customWidth="1"/>
    <col min="18" max="18" width="3" hidden="1" customWidth="1"/>
    <col min="19" max="19" width="4.140625" hidden="1" customWidth="1"/>
    <col min="20" max="20" width="3.42578125" hidden="1" customWidth="1"/>
    <col min="21" max="21" width="1.5703125" hidden="1" customWidth="1"/>
    <col min="22" max="22" width="3" hidden="1" customWidth="1"/>
    <col min="23" max="23" width="2.42578125" hidden="1" customWidth="1"/>
    <col min="24" max="24" width="2.7109375" hidden="1" customWidth="1"/>
    <col min="25" max="25" width="4.5703125" hidden="1" customWidth="1"/>
    <col min="26" max="26" width="0.140625" hidden="1" customWidth="1"/>
    <col min="27" max="27" width="2.85546875" hidden="1" customWidth="1"/>
    <col min="28" max="28" width="1" hidden="1" customWidth="1"/>
    <col min="29" max="29" width="0.85546875" customWidth="1"/>
    <col min="30" max="30" width="8.28515625" customWidth="1"/>
    <col min="31" max="31" width="5.140625" customWidth="1"/>
    <col min="32" max="32" width="4.42578125" customWidth="1"/>
    <col min="33" max="33" width="6.140625" customWidth="1"/>
    <col min="34" max="34" width="0.42578125" customWidth="1"/>
    <col min="35" max="35" width="2" customWidth="1"/>
    <col min="36" max="36" width="3.5703125" customWidth="1"/>
    <col min="37" max="37" width="2.140625" customWidth="1"/>
    <col min="38" max="38" width="8" customWidth="1"/>
    <col min="39" max="39" width="2.85546875" customWidth="1"/>
    <col min="40" max="40" width="3.28515625" customWidth="1"/>
    <col min="41" max="41" width="4" customWidth="1"/>
    <col min="42" max="42" width="6.85546875" customWidth="1"/>
    <col min="43" max="43" width="16.85546875" bestFit="1" customWidth="1"/>
    <col min="44" max="44" width="10.140625" bestFit="1" customWidth="1"/>
  </cols>
  <sheetData>
    <row r="1" spans="1:42" ht="13.5" thickBot="1" x14ac:dyDescent="0.25">
      <c r="A1" s="712" t="s">
        <v>1004</v>
      </c>
      <c r="B1" s="712"/>
      <c r="C1" s="712"/>
      <c r="D1" s="712"/>
      <c r="E1" s="712"/>
      <c r="F1" s="712"/>
      <c r="G1" s="712"/>
      <c r="H1" s="712"/>
      <c r="I1" s="712"/>
      <c r="J1" s="712"/>
      <c r="K1" s="712"/>
      <c r="L1" s="712"/>
      <c r="M1" s="712"/>
      <c r="N1" s="712"/>
      <c r="O1" s="712"/>
      <c r="P1" s="712"/>
      <c r="Q1" s="712"/>
      <c r="R1" s="712"/>
      <c r="S1" s="712"/>
      <c r="T1" s="712"/>
      <c r="U1" s="712"/>
      <c r="V1" s="712"/>
      <c r="W1" s="712"/>
      <c r="X1" s="712"/>
      <c r="Y1" s="712"/>
      <c r="Z1" s="712"/>
      <c r="AA1" s="712"/>
      <c r="AB1" s="712"/>
      <c r="AC1" s="712"/>
      <c r="AD1" s="712"/>
      <c r="AE1" s="712"/>
      <c r="AF1" s="712"/>
      <c r="AG1" s="712"/>
      <c r="AH1" s="712"/>
      <c r="AI1" s="712"/>
      <c r="AJ1" s="712"/>
      <c r="AK1" s="712"/>
      <c r="AL1" s="712"/>
      <c r="AM1" s="712"/>
      <c r="AN1" s="712"/>
      <c r="AO1" s="712"/>
      <c r="AP1" s="712"/>
    </row>
    <row r="2" spans="1:42" ht="19.5" thickTop="1" thickBot="1" x14ac:dyDescent="0.25">
      <c r="A2" s="802" t="s">
        <v>762</v>
      </c>
      <c r="B2" s="803"/>
      <c r="C2" s="803"/>
      <c r="D2" s="803"/>
      <c r="E2" s="803"/>
      <c r="F2" s="803"/>
      <c r="G2" s="803"/>
      <c r="H2" s="803"/>
      <c r="I2" s="803"/>
      <c r="J2" s="803"/>
      <c r="K2" s="803"/>
      <c r="L2" s="803"/>
      <c r="M2" s="803"/>
      <c r="N2" s="803"/>
      <c r="O2" s="803"/>
      <c r="P2" s="803"/>
      <c r="Q2" s="803"/>
      <c r="R2" s="803"/>
      <c r="S2" s="803"/>
      <c r="T2" s="803"/>
      <c r="U2" s="803"/>
      <c r="V2" s="803"/>
      <c r="W2" s="803"/>
      <c r="X2" s="803"/>
      <c r="Y2" s="803"/>
      <c r="Z2" s="803"/>
      <c r="AA2" s="803"/>
      <c r="AB2" s="803"/>
      <c r="AC2" s="803"/>
      <c r="AD2" s="803"/>
      <c r="AE2" s="803"/>
      <c r="AF2" s="803"/>
      <c r="AG2" s="803"/>
      <c r="AH2" s="803"/>
      <c r="AI2" s="803"/>
      <c r="AJ2" s="803"/>
      <c r="AK2" s="803"/>
      <c r="AL2" s="803"/>
      <c r="AM2" s="803"/>
      <c r="AN2" s="803"/>
      <c r="AO2" s="803"/>
      <c r="AP2" s="804"/>
    </row>
    <row r="3" spans="1:42" ht="15" thickTop="1" x14ac:dyDescent="0.2">
      <c r="A3" s="713" t="s">
        <v>977</v>
      </c>
      <c r="B3" s="714"/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714"/>
      <c r="O3" s="714"/>
      <c r="P3" s="714"/>
      <c r="Q3" s="714"/>
      <c r="R3" s="714"/>
      <c r="S3" s="714"/>
      <c r="T3" s="714"/>
      <c r="U3" s="714"/>
      <c r="V3" s="714"/>
      <c r="W3" s="714"/>
      <c r="X3" s="714"/>
      <c r="Y3" s="714"/>
      <c r="Z3" s="714"/>
      <c r="AA3" s="714"/>
      <c r="AB3" s="714"/>
      <c r="AC3" s="714"/>
      <c r="AD3" s="714"/>
      <c r="AE3" s="714"/>
      <c r="AF3" s="714"/>
      <c r="AG3" s="714"/>
      <c r="AH3" s="714"/>
      <c r="AI3" s="714"/>
      <c r="AJ3" s="714"/>
      <c r="AK3" s="714"/>
      <c r="AL3" s="714"/>
      <c r="AM3" s="714"/>
      <c r="AN3" s="714"/>
      <c r="AO3" s="714"/>
      <c r="AP3" s="715"/>
    </row>
    <row r="4" spans="1:42" x14ac:dyDescent="0.2">
      <c r="A4" s="308" t="s">
        <v>564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309"/>
      <c r="Q4" s="309"/>
      <c r="R4" s="309"/>
      <c r="S4" s="309"/>
      <c r="T4" s="309"/>
      <c r="U4" s="309"/>
      <c r="V4" s="309"/>
      <c r="W4" s="309"/>
      <c r="X4" s="309"/>
      <c r="Y4" s="309"/>
      <c r="Z4" s="309"/>
      <c r="AA4" s="309"/>
      <c r="AB4" s="309"/>
      <c r="AC4" s="309"/>
      <c r="AD4" s="309"/>
      <c r="AE4" s="309"/>
      <c r="AF4" s="309"/>
      <c r="AG4" s="309"/>
      <c r="AH4" s="309"/>
      <c r="AI4" s="309"/>
      <c r="AJ4" s="309"/>
      <c r="AK4" s="309"/>
      <c r="AL4" s="309"/>
      <c r="AM4" s="309"/>
      <c r="AN4" s="309"/>
      <c r="AO4" s="309"/>
      <c r="AP4" s="310"/>
    </row>
    <row r="5" spans="1:42" ht="12.75" customHeight="1" x14ac:dyDescent="0.2">
      <c r="A5" s="311" t="s">
        <v>439</v>
      </c>
      <c r="B5" s="312"/>
      <c r="C5" s="313" t="s">
        <v>26</v>
      </c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4" t="s">
        <v>440</v>
      </c>
      <c r="AD5" s="314"/>
      <c r="AE5" s="894" t="s">
        <v>992</v>
      </c>
      <c r="AF5" s="895"/>
      <c r="AG5" s="895"/>
      <c r="AH5" s="895"/>
      <c r="AI5" s="895"/>
      <c r="AJ5" s="895"/>
      <c r="AK5" s="895"/>
      <c r="AL5" s="895"/>
      <c r="AM5" s="895"/>
      <c r="AN5" s="895"/>
      <c r="AO5" s="895"/>
      <c r="AP5" s="896"/>
    </row>
    <row r="6" spans="1:42" x14ac:dyDescent="0.2">
      <c r="A6" s="311"/>
      <c r="B6" s="312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  <c r="S6" s="313"/>
      <c r="T6" s="313"/>
      <c r="U6" s="313"/>
      <c r="V6" s="313"/>
      <c r="W6" s="313"/>
      <c r="X6" s="313"/>
      <c r="Y6" s="313"/>
      <c r="Z6" s="313"/>
      <c r="AA6" s="313"/>
      <c r="AB6" s="313"/>
      <c r="AC6" s="314"/>
      <c r="AD6" s="314"/>
      <c r="AE6" s="337" t="s">
        <v>787</v>
      </c>
      <c r="AF6" s="338"/>
      <c r="AG6" s="338"/>
      <c r="AH6" s="338"/>
      <c r="AI6" s="337" t="s">
        <v>512</v>
      </c>
      <c r="AJ6" s="338"/>
      <c r="AK6" s="338"/>
      <c r="AL6" s="338"/>
      <c r="AM6" s="686" t="s">
        <v>788</v>
      </c>
      <c r="AN6" s="687"/>
      <c r="AO6" s="687"/>
      <c r="AP6" s="897"/>
    </row>
    <row r="7" spans="1:42" x14ac:dyDescent="0.2">
      <c r="A7" s="333" t="s">
        <v>176</v>
      </c>
      <c r="B7" s="334"/>
      <c r="C7" s="316" t="s">
        <v>177</v>
      </c>
      <c r="D7" s="317"/>
      <c r="E7" s="317"/>
      <c r="F7" s="317"/>
      <c r="G7" s="317"/>
      <c r="H7" s="317"/>
      <c r="I7" s="317"/>
      <c r="J7" s="317"/>
      <c r="K7" s="317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17"/>
      <c r="AA7" s="317"/>
      <c r="AB7" s="317"/>
      <c r="AC7" s="316" t="s">
        <v>178</v>
      </c>
      <c r="AD7" s="317"/>
      <c r="AE7" s="316" t="s">
        <v>175</v>
      </c>
      <c r="AF7" s="317"/>
      <c r="AG7" s="317"/>
      <c r="AH7" s="318"/>
      <c r="AI7" s="316" t="s">
        <v>438</v>
      </c>
      <c r="AJ7" s="317"/>
      <c r="AK7" s="317"/>
      <c r="AL7" s="318"/>
      <c r="AM7" s="316" t="s">
        <v>510</v>
      </c>
      <c r="AN7" s="317"/>
      <c r="AO7" s="317"/>
      <c r="AP7" s="319"/>
    </row>
    <row r="8" spans="1:42" x14ac:dyDescent="0.2">
      <c r="A8" s="320" t="s">
        <v>0</v>
      </c>
      <c r="B8" s="321"/>
      <c r="C8" s="322" t="s">
        <v>241</v>
      </c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23"/>
      <c r="W8" s="323"/>
      <c r="X8" s="323"/>
      <c r="Y8" s="323"/>
      <c r="Z8" s="323"/>
      <c r="AA8" s="323"/>
      <c r="AB8" s="324"/>
      <c r="AC8" s="325" t="s">
        <v>242</v>
      </c>
      <c r="AD8" s="326"/>
      <c r="AE8" s="344">
        <v>0</v>
      </c>
      <c r="AF8" s="345"/>
      <c r="AG8" s="345"/>
      <c r="AH8" s="346"/>
      <c r="AI8" s="344">
        <v>0</v>
      </c>
      <c r="AJ8" s="345"/>
      <c r="AK8" s="345"/>
      <c r="AL8" s="346"/>
      <c r="AM8" s="344">
        <v>0</v>
      </c>
      <c r="AN8" s="345"/>
      <c r="AO8" s="345"/>
      <c r="AP8" s="880"/>
    </row>
    <row r="9" spans="1:42" x14ac:dyDescent="0.2">
      <c r="A9" s="320" t="s">
        <v>1</v>
      </c>
      <c r="B9" s="321"/>
      <c r="C9" s="341" t="s">
        <v>243</v>
      </c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2"/>
      <c r="P9" s="342"/>
      <c r="Q9" s="342"/>
      <c r="R9" s="342"/>
      <c r="S9" s="342"/>
      <c r="T9" s="342"/>
      <c r="U9" s="342"/>
      <c r="V9" s="342"/>
      <c r="W9" s="342"/>
      <c r="X9" s="342"/>
      <c r="Y9" s="342"/>
      <c r="Z9" s="342"/>
      <c r="AA9" s="342"/>
      <c r="AB9" s="343"/>
      <c r="AC9" s="325" t="s">
        <v>244</v>
      </c>
      <c r="AD9" s="326"/>
      <c r="AE9" s="344">
        <v>0</v>
      </c>
      <c r="AF9" s="345"/>
      <c r="AG9" s="345"/>
      <c r="AH9" s="346"/>
      <c r="AI9" s="344">
        <v>0</v>
      </c>
      <c r="AJ9" s="345"/>
      <c r="AK9" s="345"/>
      <c r="AL9" s="346"/>
      <c r="AM9" s="344">
        <v>0</v>
      </c>
      <c r="AN9" s="345"/>
      <c r="AO9" s="345"/>
      <c r="AP9" s="880"/>
    </row>
    <row r="10" spans="1:42" x14ac:dyDescent="0.2">
      <c r="A10" s="320" t="s">
        <v>2</v>
      </c>
      <c r="B10" s="321"/>
      <c r="C10" s="341" t="s">
        <v>245</v>
      </c>
      <c r="D10" s="342"/>
      <c r="E10" s="342"/>
      <c r="F10" s="342"/>
      <c r="G10" s="342"/>
      <c r="H10" s="342"/>
      <c r="I10" s="342"/>
      <c r="J10" s="342"/>
      <c r="K10" s="342"/>
      <c r="L10" s="342"/>
      <c r="M10" s="342"/>
      <c r="N10" s="342"/>
      <c r="O10" s="342"/>
      <c r="P10" s="342"/>
      <c r="Q10" s="342"/>
      <c r="R10" s="342"/>
      <c r="S10" s="342"/>
      <c r="T10" s="342"/>
      <c r="U10" s="342"/>
      <c r="V10" s="342"/>
      <c r="W10" s="342"/>
      <c r="X10" s="342"/>
      <c r="Y10" s="342"/>
      <c r="Z10" s="342"/>
      <c r="AA10" s="342"/>
      <c r="AB10" s="343"/>
      <c r="AC10" s="325" t="s">
        <v>246</v>
      </c>
      <c r="AD10" s="326"/>
      <c r="AE10" s="344">
        <v>0</v>
      </c>
      <c r="AF10" s="345"/>
      <c r="AG10" s="345"/>
      <c r="AH10" s="346"/>
      <c r="AI10" s="344">
        <v>0</v>
      </c>
      <c r="AJ10" s="345"/>
      <c r="AK10" s="345"/>
      <c r="AL10" s="346"/>
      <c r="AM10" s="344">
        <v>0</v>
      </c>
      <c r="AN10" s="345"/>
      <c r="AO10" s="345"/>
      <c r="AP10" s="880"/>
    </row>
    <row r="11" spans="1:42" x14ac:dyDescent="0.2">
      <c r="A11" s="320" t="s">
        <v>3</v>
      </c>
      <c r="B11" s="321"/>
      <c r="C11" s="341" t="s">
        <v>247</v>
      </c>
      <c r="D11" s="342"/>
      <c r="E11" s="342"/>
      <c r="F11" s="342"/>
      <c r="G11" s="342"/>
      <c r="H11" s="342"/>
      <c r="I11" s="342"/>
      <c r="J11" s="342"/>
      <c r="K11" s="342"/>
      <c r="L11" s="342"/>
      <c r="M11" s="342"/>
      <c r="N11" s="342"/>
      <c r="O11" s="342"/>
      <c r="P11" s="342"/>
      <c r="Q11" s="342"/>
      <c r="R11" s="342"/>
      <c r="S11" s="342"/>
      <c r="T11" s="342"/>
      <c r="U11" s="342"/>
      <c r="V11" s="342"/>
      <c r="W11" s="342"/>
      <c r="X11" s="342"/>
      <c r="Y11" s="342"/>
      <c r="Z11" s="342"/>
      <c r="AA11" s="342"/>
      <c r="AB11" s="343"/>
      <c r="AC11" s="325" t="s">
        <v>248</v>
      </c>
      <c r="AD11" s="326"/>
      <c r="AE11" s="344">
        <v>0</v>
      </c>
      <c r="AF11" s="345"/>
      <c r="AG11" s="345"/>
      <c r="AH11" s="346"/>
      <c r="AI11" s="344">
        <v>0</v>
      </c>
      <c r="AJ11" s="345"/>
      <c r="AK11" s="345"/>
      <c r="AL11" s="346"/>
      <c r="AM11" s="344">
        <v>0</v>
      </c>
      <c r="AN11" s="345"/>
      <c r="AO11" s="345"/>
      <c r="AP11" s="880"/>
    </row>
    <row r="12" spans="1:42" x14ac:dyDescent="0.2">
      <c r="A12" s="320" t="s">
        <v>4</v>
      </c>
      <c r="B12" s="321"/>
      <c r="C12" s="341" t="s">
        <v>567</v>
      </c>
      <c r="D12" s="342"/>
      <c r="E12" s="342"/>
      <c r="F12" s="342"/>
      <c r="G12" s="342"/>
      <c r="H12" s="342"/>
      <c r="I12" s="342"/>
      <c r="J12" s="342"/>
      <c r="K12" s="342"/>
      <c r="L12" s="342"/>
      <c r="M12" s="342"/>
      <c r="N12" s="342"/>
      <c r="O12" s="342"/>
      <c r="P12" s="342"/>
      <c r="Q12" s="342"/>
      <c r="R12" s="342"/>
      <c r="S12" s="342"/>
      <c r="T12" s="342"/>
      <c r="U12" s="342"/>
      <c r="V12" s="342"/>
      <c r="W12" s="342"/>
      <c r="X12" s="342"/>
      <c r="Y12" s="342"/>
      <c r="Z12" s="342"/>
      <c r="AA12" s="342"/>
      <c r="AB12" s="343"/>
      <c r="AC12" s="325" t="s">
        <v>249</v>
      </c>
      <c r="AD12" s="326"/>
      <c r="AE12" s="344">
        <v>0</v>
      </c>
      <c r="AF12" s="345"/>
      <c r="AG12" s="345"/>
      <c r="AH12" s="346"/>
      <c r="AI12" s="344">
        <v>0</v>
      </c>
      <c r="AJ12" s="345"/>
      <c r="AK12" s="345"/>
      <c r="AL12" s="346"/>
      <c r="AM12" s="344">
        <v>0</v>
      </c>
      <c r="AN12" s="345"/>
      <c r="AO12" s="345"/>
      <c r="AP12" s="880"/>
    </row>
    <row r="13" spans="1:42" x14ac:dyDescent="0.2">
      <c r="A13" s="320" t="s">
        <v>5</v>
      </c>
      <c r="B13" s="321"/>
      <c r="C13" s="341" t="s">
        <v>568</v>
      </c>
      <c r="D13" s="342"/>
      <c r="E13" s="342"/>
      <c r="F13" s="342"/>
      <c r="G13" s="342"/>
      <c r="H13" s="342"/>
      <c r="I13" s="342"/>
      <c r="J13" s="342"/>
      <c r="K13" s="342"/>
      <c r="L13" s="342"/>
      <c r="M13" s="342"/>
      <c r="N13" s="342"/>
      <c r="O13" s="342"/>
      <c r="P13" s="342"/>
      <c r="Q13" s="342"/>
      <c r="R13" s="342"/>
      <c r="S13" s="342"/>
      <c r="T13" s="342"/>
      <c r="U13" s="342"/>
      <c r="V13" s="342"/>
      <c r="W13" s="342"/>
      <c r="X13" s="342"/>
      <c r="Y13" s="342"/>
      <c r="Z13" s="342"/>
      <c r="AA13" s="342"/>
      <c r="AB13" s="343"/>
      <c r="AC13" s="325" t="s">
        <v>250</v>
      </c>
      <c r="AD13" s="326"/>
      <c r="AE13" s="344">
        <v>0</v>
      </c>
      <c r="AF13" s="345"/>
      <c r="AG13" s="345"/>
      <c r="AH13" s="346"/>
      <c r="AI13" s="344">
        <v>0</v>
      </c>
      <c r="AJ13" s="345"/>
      <c r="AK13" s="345"/>
      <c r="AL13" s="346"/>
      <c r="AM13" s="344">
        <v>0</v>
      </c>
      <c r="AN13" s="345"/>
      <c r="AO13" s="345"/>
      <c r="AP13" s="880"/>
    </row>
    <row r="14" spans="1:42" x14ac:dyDescent="0.2">
      <c r="A14" s="347" t="s">
        <v>6</v>
      </c>
      <c r="B14" s="348"/>
      <c r="C14" s="349" t="s">
        <v>251</v>
      </c>
      <c r="D14" s="350"/>
      <c r="E14" s="350"/>
      <c r="F14" s="350"/>
      <c r="G14" s="350"/>
      <c r="H14" s="350"/>
      <c r="I14" s="350"/>
      <c r="J14" s="350"/>
      <c r="K14" s="350"/>
      <c r="L14" s="350"/>
      <c r="M14" s="350"/>
      <c r="N14" s="350"/>
      <c r="O14" s="350"/>
      <c r="P14" s="350"/>
      <c r="Q14" s="350"/>
      <c r="R14" s="350"/>
      <c r="S14" s="350"/>
      <c r="T14" s="350"/>
      <c r="U14" s="350"/>
      <c r="V14" s="350"/>
      <c r="W14" s="350"/>
      <c r="X14" s="350"/>
      <c r="Y14" s="350"/>
      <c r="Z14" s="350"/>
      <c r="AA14" s="350"/>
      <c r="AB14" s="351"/>
      <c r="AC14" s="352" t="s">
        <v>252</v>
      </c>
      <c r="AD14" s="353"/>
      <c r="AE14" s="364">
        <f>SUM(AE8:AH13)</f>
        <v>0</v>
      </c>
      <c r="AF14" s="365"/>
      <c r="AG14" s="365"/>
      <c r="AH14" s="366"/>
      <c r="AI14" s="364">
        <f t="shared" ref="AI14" si="0">SUM(AI8:AL13)</f>
        <v>0</v>
      </c>
      <c r="AJ14" s="365"/>
      <c r="AK14" s="365"/>
      <c r="AL14" s="366"/>
      <c r="AM14" s="364">
        <f t="shared" ref="AM14" si="1">SUM(AM8:AP13)</f>
        <v>0</v>
      </c>
      <c r="AN14" s="365"/>
      <c r="AO14" s="365"/>
      <c r="AP14" s="881"/>
    </row>
    <row r="15" spans="1:42" x14ac:dyDescent="0.2">
      <c r="A15" s="320" t="s">
        <v>7</v>
      </c>
      <c r="B15" s="321"/>
      <c r="C15" s="341" t="s">
        <v>253</v>
      </c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342"/>
      <c r="P15" s="342"/>
      <c r="Q15" s="342"/>
      <c r="R15" s="342"/>
      <c r="S15" s="342"/>
      <c r="T15" s="342"/>
      <c r="U15" s="342"/>
      <c r="V15" s="342"/>
      <c r="W15" s="342"/>
      <c r="X15" s="342"/>
      <c r="Y15" s="342"/>
      <c r="Z15" s="342"/>
      <c r="AA15" s="342"/>
      <c r="AB15" s="343"/>
      <c r="AC15" s="325" t="s">
        <v>254</v>
      </c>
      <c r="AD15" s="326"/>
      <c r="AE15" s="344">
        <v>0</v>
      </c>
      <c r="AF15" s="345"/>
      <c r="AG15" s="345"/>
      <c r="AH15" s="346"/>
      <c r="AI15" s="344">
        <v>0</v>
      </c>
      <c r="AJ15" s="345"/>
      <c r="AK15" s="345"/>
      <c r="AL15" s="346"/>
      <c r="AM15" s="344">
        <v>0</v>
      </c>
      <c r="AN15" s="345"/>
      <c r="AO15" s="345"/>
      <c r="AP15" s="880"/>
    </row>
    <row r="16" spans="1:42" x14ac:dyDescent="0.2">
      <c r="A16" s="320" t="s">
        <v>8</v>
      </c>
      <c r="B16" s="321"/>
      <c r="C16" s="341" t="s">
        <v>426</v>
      </c>
      <c r="D16" s="342"/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342"/>
      <c r="Z16" s="342"/>
      <c r="AA16" s="342"/>
      <c r="AB16" s="343"/>
      <c r="AC16" s="325" t="s">
        <v>255</v>
      </c>
      <c r="AD16" s="326"/>
      <c r="AE16" s="344">
        <v>0</v>
      </c>
      <c r="AF16" s="345"/>
      <c r="AG16" s="345"/>
      <c r="AH16" s="346"/>
      <c r="AI16" s="344">
        <v>0</v>
      </c>
      <c r="AJ16" s="345"/>
      <c r="AK16" s="345"/>
      <c r="AL16" s="346"/>
      <c r="AM16" s="344">
        <v>0</v>
      </c>
      <c r="AN16" s="345"/>
      <c r="AO16" s="345"/>
      <c r="AP16" s="880"/>
    </row>
    <row r="17" spans="1:42" x14ac:dyDescent="0.2">
      <c r="A17" s="320" t="s">
        <v>9</v>
      </c>
      <c r="B17" s="321"/>
      <c r="C17" s="341" t="s">
        <v>427</v>
      </c>
      <c r="D17" s="342"/>
      <c r="E17" s="342"/>
      <c r="F17" s="342"/>
      <c r="G17" s="342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342"/>
      <c r="S17" s="342"/>
      <c r="T17" s="342"/>
      <c r="U17" s="342"/>
      <c r="V17" s="342"/>
      <c r="W17" s="342"/>
      <c r="X17" s="342"/>
      <c r="Y17" s="342"/>
      <c r="Z17" s="342"/>
      <c r="AA17" s="342"/>
      <c r="AB17" s="343"/>
      <c r="AC17" s="325" t="s">
        <v>256</v>
      </c>
      <c r="AD17" s="326"/>
      <c r="AE17" s="344">
        <v>0</v>
      </c>
      <c r="AF17" s="345"/>
      <c r="AG17" s="345"/>
      <c r="AH17" s="346"/>
      <c r="AI17" s="344">
        <v>0</v>
      </c>
      <c r="AJ17" s="345"/>
      <c r="AK17" s="345"/>
      <c r="AL17" s="346"/>
      <c r="AM17" s="344">
        <v>0</v>
      </c>
      <c r="AN17" s="345"/>
      <c r="AO17" s="345"/>
      <c r="AP17" s="880"/>
    </row>
    <row r="18" spans="1:42" x14ac:dyDescent="0.2">
      <c r="A18" s="320" t="s">
        <v>10</v>
      </c>
      <c r="B18" s="321"/>
      <c r="C18" s="341" t="s">
        <v>428</v>
      </c>
      <c r="D18" s="342"/>
      <c r="E18" s="342"/>
      <c r="F18" s="342"/>
      <c r="G18" s="342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342"/>
      <c r="U18" s="342"/>
      <c r="V18" s="342"/>
      <c r="W18" s="342"/>
      <c r="X18" s="342"/>
      <c r="Y18" s="342"/>
      <c r="Z18" s="342"/>
      <c r="AA18" s="342"/>
      <c r="AB18" s="343"/>
      <c r="AC18" s="325" t="s">
        <v>257</v>
      </c>
      <c r="AD18" s="326"/>
      <c r="AE18" s="344">
        <v>0</v>
      </c>
      <c r="AF18" s="345"/>
      <c r="AG18" s="345"/>
      <c r="AH18" s="346"/>
      <c r="AI18" s="344">
        <v>0</v>
      </c>
      <c r="AJ18" s="345"/>
      <c r="AK18" s="345"/>
      <c r="AL18" s="346"/>
      <c r="AM18" s="344">
        <v>0</v>
      </c>
      <c r="AN18" s="345"/>
      <c r="AO18" s="345"/>
      <c r="AP18" s="880"/>
    </row>
    <row r="19" spans="1:42" x14ac:dyDescent="0.2">
      <c r="A19" s="320" t="s">
        <v>11</v>
      </c>
      <c r="B19" s="321"/>
      <c r="C19" s="341" t="s">
        <v>258</v>
      </c>
      <c r="D19" s="34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342"/>
      <c r="T19" s="342"/>
      <c r="U19" s="342"/>
      <c r="V19" s="342"/>
      <c r="W19" s="342"/>
      <c r="X19" s="342"/>
      <c r="Y19" s="342"/>
      <c r="Z19" s="342"/>
      <c r="AA19" s="342"/>
      <c r="AB19" s="343"/>
      <c r="AC19" s="325" t="s">
        <v>259</v>
      </c>
      <c r="AD19" s="326"/>
      <c r="AE19" s="344">
        <v>0</v>
      </c>
      <c r="AF19" s="345"/>
      <c r="AG19" s="345"/>
      <c r="AH19" s="346"/>
      <c r="AI19" s="344">
        <v>0</v>
      </c>
      <c r="AJ19" s="345"/>
      <c r="AK19" s="345"/>
      <c r="AL19" s="346"/>
      <c r="AM19" s="344">
        <v>0</v>
      </c>
      <c r="AN19" s="345"/>
      <c r="AO19" s="345"/>
      <c r="AP19" s="880"/>
    </row>
    <row r="20" spans="1:42" x14ac:dyDescent="0.2">
      <c r="A20" s="347" t="s">
        <v>12</v>
      </c>
      <c r="B20" s="348"/>
      <c r="C20" s="349" t="s">
        <v>260</v>
      </c>
      <c r="D20" s="350"/>
      <c r="E20" s="350"/>
      <c r="F20" s="350"/>
      <c r="G20" s="350"/>
      <c r="H20" s="350"/>
      <c r="I20" s="350"/>
      <c r="J20" s="350"/>
      <c r="K20" s="350"/>
      <c r="L20" s="350"/>
      <c r="M20" s="350"/>
      <c r="N20" s="350"/>
      <c r="O20" s="350"/>
      <c r="P20" s="350"/>
      <c r="Q20" s="350"/>
      <c r="R20" s="350"/>
      <c r="S20" s="350"/>
      <c r="T20" s="350"/>
      <c r="U20" s="350"/>
      <c r="V20" s="350"/>
      <c r="W20" s="350"/>
      <c r="X20" s="350"/>
      <c r="Y20" s="350"/>
      <c r="Z20" s="350"/>
      <c r="AA20" s="350"/>
      <c r="AB20" s="351"/>
      <c r="AC20" s="352" t="s">
        <v>261</v>
      </c>
      <c r="AD20" s="353"/>
      <c r="AE20" s="364">
        <f>SUM(AE14:AH19)</f>
        <v>0</v>
      </c>
      <c r="AF20" s="365"/>
      <c r="AG20" s="365"/>
      <c r="AH20" s="366"/>
      <c r="AI20" s="364">
        <f>SUM(AI14:AL19)</f>
        <v>0</v>
      </c>
      <c r="AJ20" s="365"/>
      <c r="AK20" s="365"/>
      <c r="AL20" s="366"/>
      <c r="AM20" s="364">
        <f>SUM(AM14:AP19)</f>
        <v>0</v>
      </c>
      <c r="AN20" s="365"/>
      <c r="AO20" s="365"/>
      <c r="AP20" s="881"/>
    </row>
    <row r="21" spans="1:42" x14ac:dyDescent="0.2">
      <c r="A21" s="320" t="s">
        <v>13</v>
      </c>
      <c r="B21" s="321"/>
      <c r="C21" s="341" t="s">
        <v>262</v>
      </c>
      <c r="D21" s="342"/>
      <c r="E21" s="342"/>
      <c r="F21" s="342"/>
      <c r="G21" s="342"/>
      <c r="H21" s="342"/>
      <c r="I21" s="342"/>
      <c r="J21" s="342"/>
      <c r="K21" s="342"/>
      <c r="L21" s="342"/>
      <c r="M21" s="342"/>
      <c r="N21" s="342"/>
      <c r="O21" s="342"/>
      <c r="P21" s="342"/>
      <c r="Q21" s="342"/>
      <c r="R21" s="342"/>
      <c r="S21" s="342"/>
      <c r="T21" s="342"/>
      <c r="U21" s="342"/>
      <c r="V21" s="342"/>
      <c r="W21" s="342"/>
      <c r="X21" s="342"/>
      <c r="Y21" s="342"/>
      <c r="Z21" s="342"/>
      <c r="AA21" s="342"/>
      <c r="AB21" s="343"/>
      <c r="AC21" s="325" t="s">
        <v>263</v>
      </c>
      <c r="AD21" s="326"/>
      <c r="AE21" s="344">
        <v>0</v>
      </c>
      <c r="AF21" s="345"/>
      <c r="AG21" s="345"/>
      <c r="AH21" s="346"/>
      <c r="AI21" s="344">
        <v>0</v>
      </c>
      <c r="AJ21" s="345"/>
      <c r="AK21" s="345"/>
      <c r="AL21" s="346"/>
      <c r="AM21" s="344">
        <v>0</v>
      </c>
      <c r="AN21" s="345"/>
      <c r="AO21" s="345"/>
      <c r="AP21" s="880"/>
    </row>
    <row r="22" spans="1:42" x14ac:dyDescent="0.2">
      <c r="A22" s="320" t="s">
        <v>14</v>
      </c>
      <c r="B22" s="321"/>
      <c r="C22" s="341" t="s">
        <v>429</v>
      </c>
      <c r="D22" s="342"/>
      <c r="E22" s="342"/>
      <c r="F22" s="342"/>
      <c r="G22" s="342"/>
      <c r="H22" s="342"/>
      <c r="I22" s="342"/>
      <c r="J22" s="342"/>
      <c r="K22" s="342"/>
      <c r="L22" s="342"/>
      <c r="M22" s="342"/>
      <c r="N22" s="342"/>
      <c r="O22" s="342"/>
      <c r="P22" s="342"/>
      <c r="Q22" s="342"/>
      <c r="R22" s="342"/>
      <c r="S22" s="342"/>
      <c r="T22" s="342"/>
      <c r="U22" s="342"/>
      <c r="V22" s="342"/>
      <c r="W22" s="342"/>
      <c r="X22" s="342"/>
      <c r="Y22" s="342"/>
      <c r="Z22" s="342"/>
      <c r="AA22" s="342"/>
      <c r="AB22" s="343"/>
      <c r="AC22" s="325" t="s">
        <v>264</v>
      </c>
      <c r="AD22" s="326"/>
      <c r="AE22" s="344">
        <v>0</v>
      </c>
      <c r="AF22" s="345"/>
      <c r="AG22" s="345"/>
      <c r="AH22" s="346"/>
      <c r="AI22" s="344">
        <v>0</v>
      </c>
      <c r="AJ22" s="345"/>
      <c r="AK22" s="345"/>
      <c r="AL22" s="346"/>
      <c r="AM22" s="344">
        <v>0</v>
      </c>
      <c r="AN22" s="345"/>
      <c r="AO22" s="345"/>
      <c r="AP22" s="880"/>
    </row>
    <row r="23" spans="1:42" x14ac:dyDescent="0.2">
      <c r="A23" s="320" t="s">
        <v>15</v>
      </c>
      <c r="B23" s="321"/>
      <c r="C23" s="341" t="s">
        <v>430</v>
      </c>
      <c r="D23" s="342"/>
      <c r="E23" s="342"/>
      <c r="F23" s="342"/>
      <c r="G23" s="342"/>
      <c r="H23" s="342"/>
      <c r="I23" s="342"/>
      <c r="J23" s="342"/>
      <c r="K23" s="342"/>
      <c r="L23" s="342"/>
      <c r="M23" s="342"/>
      <c r="N23" s="342"/>
      <c r="O23" s="342"/>
      <c r="P23" s="342"/>
      <c r="Q23" s="342"/>
      <c r="R23" s="342"/>
      <c r="S23" s="342"/>
      <c r="T23" s="342"/>
      <c r="U23" s="342"/>
      <c r="V23" s="342"/>
      <c r="W23" s="342"/>
      <c r="X23" s="342"/>
      <c r="Y23" s="342"/>
      <c r="Z23" s="342"/>
      <c r="AA23" s="342"/>
      <c r="AB23" s="343"/>
      <c r="AC23" s="325" t="s">
        <v>265</v>
      </c>
      <c r="AD23" s="326"/>
      <c r="AE23" s="344">
        <v>0</v>
      </c>
      <c r="AF23" s="345"/>
      <c r="AG23" s="345"/>
      <c r="AH23" s="346"/>
      <c r="AI23" s="344">
        <v>0</v>
      </c>
      <c r="AJ23" s="345"/>
      <c r="AK23" s="345"/>
      <c r="AL23" s="346"/>
      <c r="AM23" s="344">
        <v>0</v>
      </c>
      <c r="AN23" s="345"/>
      <c r="AO23" s="345"/>
      <c r="AP23" s="880"/>
    </row>
    <row r="24" spans="1:42" x14ac:dyDescent="0.2">
      <c r="A24" s="320" t="s">
        <v>53</v>
      </c>
      <c r="B24" s="321"/>
      <c r="C24" s="341" t="s">
        <v>431</v>
      </c>
      <c r="D24" s="342"/>
      <c r="E24" s="342"/>
      <c r="F24" s="342"/>
      <c r="G24" s="342"/>
      <c r="H24" s="342"/>
      <c r="I24" s="342"/>
      <c r="J24" s="342"/>
      <c r="K24" s="342"/>
      <c r="L24" s="342"/>
      <c r="M24" s="342"/>
      <c r="N24" s="342"/>
      <c r="O24" s="342"/>
      <c r="P24" s="342"/>
      <c r="Q24" s="342"/>
      <c r="R24" s="342"/>
      <c r="S24" s="342"/>
      <c r="T24" s="342"/>
      <c r="U24" s="342"/>
      <c r="V24" s="342"/>
      <c r="W24" s="342"/>
      <c r="X24" s="342"/>
      <c r="Y24" s="342"/>
      <c r="Z24" s="342"/>
      <c r="AA24" s="342"/>
      <c r="AB24" s="343"/>
      <c r="AC24" s="325" t="s">
        <v>266</v>
      </c>
      <c r="AD24" s="326"/>
      <c r="AE24" s="344">
        <v>0</v>
      </c>
      <c r="AF24" s="345"/>
      <c r="AG24" s="345"/>
      <c r="AH24" s="346"/>
      <c r="AI24" s="344">
        <v>0</v>
      </c>
      <c r="AJ24" s="345"/>
      <c r="AK24" s="345"/>
      <c r="AL24" s="346"/>
      <c r="AM24" s="344">
        <v>0</v>
      </c>
      <c r="AN24" s="345"/>
      <c r="AO24" s="345"/>
      <c r="AP24" s="880"/>
    </row>
    <row r="25" spans="1:42" x14ac:dyDescent="0.2">
      <c r="A25" s="320" t="s">
        <v>54</v>
      </c>
      <c r="B25" s="321"/>
      <c r="C25" s="341" t="s">
        <v>267</v>
      </c>
      <c r="D25" s="342"/>
      <c r="E25" s="342"/>
      <c r="F25" s="342"/>
      <c r="G25" s="342"/>
      <c r="H25" s="342"/>
      <c r="I25" s="342"/>
      <c r="J25" s="342"/>
      <c r="K25" s="342"/>
      <c r="L25" s="342"/>
      <c r="M25" s="342"/>
      <c r="N25" s="342"/>
      <c r="O25" s="342"/>
      <c r="P25" s="342"/>
      <c r="Q25" s="342"/>
      <c r="R25" s="342"/>
      <c r="S25" s="342"/>
      <c r="T25" s="342"/>
      <c r="U25" s="342"/>
      <c r="V25" s="342"/>
      <c r="W25" s="342"/>
      <c r="X25" s="342"/>
      <c r="Y25" s="342"/>
      <c r="Z25" s="342"/>
      <c r="AA25" s="342"/>
      <c r="AB25" s="343"/>
      <c r="AC25" s="325" t="s">
        <v>268</v>
      </c>
      <c r="AD25" s="326"/>
      <c r="AE25" s="344">
        <v>0</v>
      </c>
      <c r="AF25" s="345"/>
      <c r="AG25" s="345"/>
      <c r="AH25" s="346"/>
      <c r="AI25" s="344">
        <v>0</v>
      </c>
      <c r="AJ25" s="345"/>
      <c r="AK25" s="345"/>
      <c r="AL25" s="346"/>
      <c r="AM25" s="344">
        <v>0</v>
      </c>
      <c r="AN25" s="345"/>
      <c r="AO25" s="345"/>
      <c r="AP25" s="880"/>
    </row>
    <row r="26" spans="1:42" x14ac:dyDescent="0.2">
      <c r="A26" s="347" t="s">
        <v>55</v>
      </c>
      <c r="B26" s="348"/>
      <c r="C26" s="349" t="s">
        <v>269</v>
      </c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  <c r="O26" s="350"/>
      <c r="P26" s="350"/>
      <c r="Q26" s="350"/>
      <c r="R26" s="350"/>
      <c r="S26" s="350"/>
      <c r="T26" s="350"/>
      <c r="U26" s="350"/>
      <c r="V26" s="350"/>
      <c r="W26" s="350"/>
      <c r="X26" s="350"/>
      <c r="Y26" s="350"/>
      <c r="Z26" s="350"/>
      <c r="AA26" s="350"/>
      <c r="AB26" s="351"/>
      <c r="AC26" s="352" t="s">
        <v>270</v>
      </c>
      <c r="AD26" s="353"/>
      <c r="AE26" s="364">
        <f>SUM(AE21:AH25)</f>
        <v>0</v>
      </c>
      <c r="AF26" s="365"/>
      <c r="AG26" s="365"/>
      <c r="AH26" s="366"/>
      <c r="AI26" s="364">
        <f>SUM(AI21:AL25)</f>
        <v>0</v>
      </c>
      <c r="AJ26" s="365"/>
      <c r="AK26" s="365"/>
      <c r="AL26" s="366"/>
      <c r="AM26" s="364">
        <f>SUM(AM21:AP25)</f>
        <v>0</v>
      </c>
      <c r="AN26" s="365"/>
      <c r="AO26" s="365"/>
      <c r="AP26" s="881"/>
    </row>
    <row r="27" spans="1:42" x14ac:dyDescent="0.2">
      <c r="A27" s="320" t="s">
        <v>56</v>
      </c>
      <c r="B27" s="321"/>
      <c r="C27" s="341" t="s">
        <v>271</v>
      </c>
      <c r="D27" s="342"/>
      <c r="E27" s="342"/>
      <c r="F27" s="342"/>
      <c r="G27" s="342"/>
      <c r="H27" s="342"/>
      <c r="I27" s="342"/>
      <c r="J27" s="342"/>
      <c r="K27" s="342"/>
      <c r="L27" s="342"/>
      <c r="M27" s="342"/>
      <c r="N27" s="342"/>
      <c r="O27" s="342"/>
      <c r="P27" s="342"/>
      <c r="Q27" s="342"/>
      <c r="R27" s="342"/>
      <c r="S27" s="342"/>
      <c r="T27" s="342"/>
      <c r="U27" s="342"/>
      <c r="V27" s="342"/>
      <c r="W27" s="342"/>
      <c r="X27" s="342"/>
      <c r="Y27" s="342"/>
      <c r="Z27" s="342"/>
      <c r="AA27" s="342"/>
      <c r="AB27" s="343"/>
      <c r="AC27" s="325" t="s">
        <v>272</v>
      </c>
      <c r="AD27" s="326"/>
      <c r="AE27" s="344">
        <v>0</v>
      </c>
      <c r="AF27" s="345"/>
      <c r="AG27" s="345"/>
      <c r="AH27" s="346"/>
      <c r="AI27" s="344">
        <v>0</v>
      </c>
      <c r="AJ27" s="345"/>
      <c r="AK27" s="345"/>
      <c r="AL27" s="346"/>
      <c r="AM27" s="344">
        <v>0</v>
      </c>
      <c r="AN27" s="345"/>
      <c r="AO27" s="345"/>
      <c r="AP27" s="880"/>
    </row>
    <row r="28" spans="1:42" x14ac:dyDescent="0.2">
      <c r="A28" s="320" t="s">
        <v>106</v>
      </c>
      <c r="B28" s="321"/>
      <c r="C28" s="341" t="s">
        <v>273</v>
      </c>
      <c r="D28" s="342"/>
      <c r="E28" s="342"/>
      <c r="F28" s="342"/>
      <c r="G28" s="342"/>
      <c r="H28" s="342"/>
      <c r="I28" s="342"/>
      <c r="J28" s="342"/>
      <c r="K28" s="342"/>
      <c r="L28" s="342"/>
      <c r="M28" s="342"/>
      <c r="N28" s="342"/>
      <c r="O28" s="342"/>
      <c r="P28" s="342"/>
      <c r="Q28" s="342"/>
      <c r="R28" s="342"/>
      <c r="S28" s="342"/>
      <c r="T28" s="342"/>
      <c r="U28" s="342"/>
      <c r="V28" s="342"/>
      <c r="W28" s="342"/>
      <c r="X28" s="342"/>
      <c r="Y28" s="342"/>
      <c r="Z28" s="342"/>
      <c r="AA28" s="342"/>
      <c r="AB28" s="343"/>
      <c r="AC28" s="325" t="s">
        <v>274</v>
      </c>
      <c r="AD28" s="326"/>
      <c r="AE28" s="344">
        <v>0</v>
      </c>
      <c r="AF28" s="345"/>
      <c r="AG28" s="345"/>
      <c r="AH28" s="346"/>
      <c r="AI28" s="344">
        <v>0</v>
      </c>
      <c r="AJ28" s="345"/>
      <c r="AK28" s="345"/>
      <c r="AL28" s="346"/>
      <c r="AM28" s="344">
        <v>0</v>
      </c>
      <c r="AN28" s="345"/>
      <c r="AO28" s="345"/>
      <c r="AP28" s="880"/>
    </row>
    <row r="29" spans="1:42" x14ac:dyDescent="0.2">
      <c r="A29" s="347" t="s">
        <v>107</v>
      </c>
      <c r="B29" s="348"/>
      <c r="C29" s="349" t="s">
        <v>275</v>
      </c>
      <c r="D29" s="350"/>
      <c r="E29" s="350"/>
      <c r="F29" s="350"/>
      <c r="G29" s="350"/>
      <c r="H29" s="350"/>
      <c r="I29" s="350"/>
      <c r="J29" s="350"/>
      <c r="K29" s="350"/>
      <c r="L29" s="350"/>
      <c r="M29" s="350"/>
      <c r="N29" s="350"/>
      <c r="O29" s="350"/>
      <c r="P29" s="350"/>
      <c r="Q29" s="350"/>
      <c r="R29" s="350"/>
      <c r="S29" s="350"/>
      <c r="T29" s="350"/>
      <c r="U29" s="350"/>
      <c r="V29" s="350"/>
      <c r="W29" s="350"/>
      <c r="X29" s="350"/>
      <c r="Y29" s="350"/>
      <c r="Z29" s="350"/>
      <c r="AA29" s="350"/>
      <c r="AB29" s="351"/>
      <c r="AC29" s="352" t="s">
        <v>276</v>
      </c>
      <c r="AD29" s="353"/>
      <c r="AE29" s="364">
        <f>SUM(AE27:AH28)</f>
        <v>0</v>
      </c>
      <c r="AF29" s="365"/>
      <c r="AG29" s="365"/>
      <c r="AH29" s="366"/>
      <c r="AI29" s="364">
        <f>SUM(AI27:AL28)</f>
        <v>0</v>
      </c>
      <c r="AJ29" s="365"/>
      <c r="AK29" s="365"/>
      <c r="AL29" s="366"/>
      <c r="AM29" s="364">
        <f>SUM(AM27:AP28)</f>
        <v>0</v>
      </c>
      <c r="AN29" s="365"/>
      <c r="AO29" s="365"/>
      <c r="AP29" s="881"/>
    </row>
    <row r="30" spans="1:42" x14ac:dyDescent="0.2">
      <c r="A30" s="320" t="s">
        <v>179</v>
      </c>
      <c r="B30" s="321"/>
      <c r="C30" s="341" t="s">
        <v>277</v>
      </c>
      <c r="D30" s="342"/>
      <c r="E30" s="342"/>
      <c r="F30" s="342"/>
      <c r="G30" s="342"/>
      <c r="H30" s="342"/>
      <c r="I30" s="342"/>
      <c r="J30" s="342"/>
      <c r="K30" s="342"/>
      <c r="L30" s="342"/>
      <c r="M30" s="342"/>
      <c r="N30" s="342"/>
      <c r="O30" s="342"/>
      <c r="P30" s="342"/>
      <c r="Q30" s="342"/>
      <c r="R30" s="342"/>
      <c r="S30" s="342"/>
      <c r="T30" s="342"/>
      <c r="U30" s="342"/>
      <c r="V30" s="342"/>
      <c r="W30" s="342"/>
      <c r="X30" s="342"/>
      <c r="Y30" s="342"/>
      <c r="Z30" s="342"/>
      <c r="AA30" s="342"/>
      <c r="AB30" s="343"/>
      <c r="AC30" s="325" t="s">
        <v>278</v>
      </c>
      <c r="AD30" s="326"/>
      <c r="AE30" s="344">
        <v>0</v>
      </c>
      <c r="AF30" s="345"/>
      <c r="AG30" s="345"/>
      <c r="AH30" s="346"/>
      <c r="AI30" s="344">
        <v>0</v>
      </c>
      <c r="AJ30" s="345"/>
      <c r="AK30" s="345"/>
      <c r="AL30" s="346"/>
      <c r="AM30" s="344">
        <v>0</v>
      </c>
      <c r="AN30" s="345"/>
      <c r="AO30" s="345"/>
      <c r="AP30" s="880"/>
    </row>
    <row r="31" spans="1:42" x14ac:dyDescent="0.2">
      <c r="A31" s="320" t="s">
        <v>180</v>
      </c>
      <c r="B31" s="321"/>
      <c r="C31" s="341" t="s">
        <v>279</v>
      </c>
      <c r="D31" s="342"/>
      <c r="E31" s="342"/>
      <c r="F31" s="342"/>
      <c r="G31" s="342"/>
      <c r="H31" s="342"/>
      <c r="I31" s="342"/>
      <c r="J31" s="342"/>
      <c r="K31" s="342"/>
      <c r="L31" s="342"/>
      <c r="M31" s="342"/>
      <c r="N31" s="342"/>
      <c r="O31" s="342"/>
      <c r="P31" s="342"/>
      <c r="Q31" s="342"/>
      <c r="R31" s="342"/>
      <c r="S31" s="342"/>
      <c r="T31" s="342"/>
      <c r="U31" s="342"/>
      <c r="V31" s="342"/>
      <c r="W31" s="342"/>
      <c r="X31" s="342"/>
      <c r="Y31" s="342"/>
      <c r="Z31" s="342"/>
      <c r="AA31" s="342"/>
      <c r="AB31" s="343"/>
      <c r="AC31" s="325" t="s">
        <v>280</v>
      </c>
      <c r="AD31" s="326"/>
      <c r="AE31" s="344">
        <v>0</v>
      </c>
      <c r="AF31" s="345"/>
      <c r="AG31" s="345"/>
      <c r="AH31" s="346"/>
      <c r="AI31" s="344">
        <v>0</v>
      </c>
      <c r="AJ31" s="345"/>
      <c r="AK31" s="345"/>
      <c r="AL31" s="346"/>
      <c r="AM31" s="344">
        <v>0</v>
      </c>
      <c r="AN31" s="345"/>
      <c r="AO31" s="345"/>
      <c r="AP31" s="880"/>
    </row>
    <row r="32" spans="1:42" x14ac:dyDescent="0.2">
      <c r="A32" s="320" t="s">
        <v>181</v>
      </c>
      <c r="B32" s="321"/>
      <c r="C32" s="341" t="s">
        <v>281</v>
      </c>
      <c r="D32" s="342"/>
      <c r="E32" s="342"/>
      <c r="F32" s="342"/>
      <c r="G32" s="342"/>
      <c r="H32" s="342"/>
      <c r="I32" s="342"/>
      <c r="J32" s="342"/>
      <c r="K32" s="342"/>
      <c r="L32" s="342"/>
      <c r="M32" s="342"/>
      <c r="N32" s="342"/>
      <c r="O32" s="342"/>
      <c r="P32" s="342"/>
      <c r="Q32" s="342"/>
      <c r="R32" s="342"/>
      <c r="S32" s="342"/>
      <c r="T32" s="342"/>
      <c r="U32" s="342"/>
      <c r="V32" s="342"/>
      <c r="W32" s="342"/>
      <c r="X32" s="342"/>
      <c r="Y32" s="342"/>
      <c r="Z32" s="342"/>
      <c r="AA32" s="342"/>
      <c r="AB32" s="343"/>
      <c r="AC32" s="325" t="s">
        <v>282</v>
      </c>
      <c r="AD32" s="326"/>
      <c r="AE32" s="344">
        <v>0</v>
      </c>
      <c r="AF32" s="345"/>
      <c r="AG32" s="345"/>
      <c r="AH32" s="346"/>
      <c r="AI32" s="344">
        <v>0</v>
      </c>
      <c r="AJ32" s="345"/>
      <c r="AK32" s="345"/>
      <c r="AL32" s="346"/>
      <c r="AM32" s="344">
        <v>0</v>
      </c>
      <c r="AN32" s="345"/>
      <c r="AO32" s="345"/>
      <c r="AP32" s="880"/>
    </row>
    <row r="33" spans="1:42" x14ac:dyDescent="0.2">
      <c r="A33" s="320" t="s">
        <v>182</v>
      </c>
      <c r="B33" s="321"/>
      <c r="C33" s="341" t="s">
        <v>283</v>
      </c>
      <c r="D33" s="342"/>
      <c r="E33" s="342"/>
      <c r="F33" s="342"/>
      <c r="G33" s="342"/>
      <c r="H33" s="342"/>
      <c r="I33" s="342"/>
      <c r="J33" s="342"/>
      <c r="K33" s="342"/>
      <c r="L33" s="342"/>
      <c r="M33" s="342"/>
      <c r="N33" s="342"/>
      <c r="O33" s="342"/>
      <c r="P33" s="342"/>
      <c r="Q33" s="342"/>
      <c r="R33" s="342"/>
      <c r="S33" s="342"/>
      <c r="T33" s="342"/>
      <c r="U33" s="342"/>
      <c r="V33" s="342"/>
      <c r="W33" s="342"/>
      <c r="X33" s="342"/>
      <c r="Y33" s="342"/>
      <c r="Z33" s="342"/>
      <c r="AA33" s="342"/>
      <c r="AB33" s="343"/>
      <c r="AC33" s="325" t="s">
        <v>284</v>
      </c>
      <c r="AD33" s="326"/>
      <c r="AE33" s="344">
        <v>0</v>
      </c>
      <c r="AF33" s="345"/>
      <c r="AG33" s="345"/>
      <c r="AH33" s="346"/>
      <c r="AI33" s="344">
        <v>0</v>
      </c>
      <c r="AJ33" s="345"/>
      <c r="AK33" s="345"/>
      <c r="AL33" s="346"/>
      <c r="AM33" s="344">
        <v>0</v>
      </c>
      <c r="AN33" s="345"/>
      <c r="AO33" s="345"/>
      <c r="AP33" s="880"/>
    </row>
    <row r="34" spans="1:42" x14ac:dyDescent="0.2">
      <c r="A34" s="320" t="s">
        <v>183</v>
      </c>
      <c r="B34" s="321"/>
      <c r="C34" s="341" t="s">
        <v>285</v>
      </c>
      <c r="D34" s="342"/>
      <c r="E34" s="342"/>
      <c r="F34" s="342"/>
      <c r="G34" s="342"/>
      <c r="H34" s="342"/>
      <c r="I34" s="342"/>
      <c r="J34" s="342"/>
      <c r="K34" s="342"/>
      <c r="L34" s="342"/>
      <c r="M34" s="342"/>
      <c r="N34" s="342"/>
      <c r="O34" s="342"/>
      <c r="P34" s="342"/>
      <c r="Q34" s="342"/>
      <c r="R34" s="342"/>
      <c r="S34" s="342"/>
      <c r="T34" s="342"/>
      <c r="U34" s="342"/>
      <c r="V34" s="342"/>
      <c r="W34" s="342"/>
      <c r="X34" s="342"/>
      <c r="Y34" s="342"/>
      <c r="Z34" s="342"/>
      <c r="AA34" s="342"/>
      <c r="AB34" s="343"/>
      <c r="AC34" s="325" t="s">
        <v>286</v>
      </c>
      <c r="AD34" s="326"/>
      <c r="AE34" s="344">
        <v>0</v>
      </c>
      <c r="AF34" s="345"/>
      <c r="AG34" s="345"/>
      <c r="AH34" s="346"/>
      <c r="AI34" s="344">
        <v>0</v>
      </c>
      <c r="AJ34" s="345"/>
      <c r="AK34" s="345"/>
      <c r="AL34" s="346"/>
      <c r="AM34" s="344">
        <v>0</v>
      </c>
      <c r="AN34" s="345"/>
      <c r="AO34" s="345"/>
      <c r="AP34" s="880"/>
    </row>
    <row r="35" spans="1:42" x14ac:dyDescent="0.2">
      <c r="A35" s="320" t="s">
        <v>184</v>
      </c>
      <c r="B35" s="321"/>
      <c r="C35" s="341" t="s">
        <v>287</v>
      </c>
      <c r="D35" s="342"/>
      <c r="E35" s="342"/>
      <c r="F35" s="342"/>
      <c r="G35" s="342"/>
      <c r="H35" s="342"/>
      <c r="I35" s="342"/>
      <c r="J35" s="342"/>
      <c r="K35" s="342"/>
      <c r="L35" s="342"/>
      <c r="M35" s="342"/>
      <c r="N35" s="342"/>
      <c r="O35" s="342"/>
      <c r="P35" s="342"/>
      <c r="Q35" s="342"/>
      <c r="R35" s="342"/>
      <c r="S35" s="342"/>
      <c r="T35" s="342"/>
      <c r="U35" s="342"/>
      <c r="V35" s="342"/>
      <c r="W35" s="342"/>
      <c r="X35" s="342"/>
      <c r="Y35" s="342"/>
      <c r="Z35" s="342"/>
      <c r="AA35" s="342"/>
      <c r="AB35" s="343"/>
      <c r="AC35" s="325" t="s">
        <v>288</v>
      </c>
      <c r="AD35" s="326"/>
      <c r="AE35" s="344">
        <v>0</v>
      </c>
      <c r="AF35" s="345"/>
      <c r="AG35" s="345"/>
      <c r="AH35" s="346"/>
      <c r="AI35" s="344">
        <v>0</v>
      </c>
      <c r="AJ35" s="345"/>
      <c r="AK35" s="345"/>
      <c r="AL35" s="346"/>
      <c r="AM35" s="344">
        <v>0</v>
      </c>
      <c r="AN35" s="345"/>
      <c r="AO35" s="345"/>
      <c r="AP35" s="880"/>
    </row>
    <row r="36" spans="1:42" x14ac:dyDescent="0.2">
      <c r="A36" s="320" t="s">
        <v>185</v>
      </c>
      <c r="B36" s="321"/>
      <c r="C36" s="341" t="s">
        <v>289</v>
      </c>
      <c r="D36" s="342"/>
      <c r="E36" s="342"/>
      <c r="F36" s="342"/>
      <c r="G36" s="342"/>
      <c r="H36" s="342"/>
      <c r="I36" s="342"/>
      <c r="J36" s="342"/>
      <c r="K36" s="342"/>
      <c r="L36" s="342"/>
      <c r="M36" s="342"/>
      <c r="N36" s="342"/>
      <c r="O36" s="342"/>
      <c r="P36" s="342"/>
      <c r="Q36" s="342"/>
      <c r="R36" s="342"/>
      <c r="S36" s="342"/>
      <c r="T36" s="342"/>
      <c r="U36" s="342"/>
      <c r="V36" s="342"/>
      <c r="W36" s="342"/>
      <c r="X36" s="342"/>
      <c r="Y36" s="342"/>
      <c r="Z36" s="342"/>
      <c r="AA36" s="342"/>
      <c r="AB36" s="343"/>
      <c r="AC36" s="325" t="s">
        <v>290</v>
      </c>
      <c r="AD36" s="326"/>
      <c r="AE36" s="344">
        <v>0</v>
      </c>
      <c r="AF36" s="345"/>
      <c r="AG36" s="345"/>
      <c r="AH36" s="346"/>
      <c r="AI36" s="344">
        <v>0</v>
      </c>
      <c r="AJ36" s="345"/>
      <c r="AK36" s="345"/>
      <c r="AL36" s="346"/>
      <c r="AM36" s="344">
        <v>0</v>
      </c>
      <c r="AN36" s="345"/>
      <c r="AO36" s="345"/>
      <c r="AP36" s="880"/>
    </row>
    <row r="37" spans="1:42" x14ac:dyDescent="0.2">
      <c r="A37" s="320" t="s">
        <v>186</v>
      </c>
      <c r="B37" s="321"/>
      <c r="C37" s="341" t="s">
        <v>291</v>
      </c>
      <c r="D37" s="342"/>
      <c r="E37" s="342"/>
      <c r="F37" s="342"/>
      <c r="G37" s="342"/>
      <c r="H37" s="342"/>
      <c r="I37" s="342"/>
      <c r="J37" s="342"/>
      <c r="K37" s="342"/>
      <c r="L37" s="342"/>
      <c r="M37" s="342"/>
      <c r="N37" s="342"/>
      <c r="O37" s="342"/>
      <c r="P37" s="342"/>
      <c r="Q37" s="342"/>
      <c r="R37" s="342"/>
      <c r="S37" s="342"/>
      <c r="T37" s="342"/>
      <c r="U37" s="342"/>
      <c r="V37" s="342"/>
      <c r="W37" s="342"/>
      <c r="X37" s="342"/>
      <c r="Y37" s="342"/>
      <c r="Z37" s="342"/>
      <c r="AA37" s="342"/>
      <c r="AB37" s="343"/>
      <c r="AC37" s="325" t="s">
        <v>292</v>
      </c>
      <c r="AD37" s="326"/>
      <c r="AE37" s="344">
        <v>0</v>
      </c>
      <c r="AF37" s="345"/>
      <c r="AG37" s="345"/>
      <c r="AH37" s="346"/>
      <c r="AI37" s="344">
        <v>0</v>
      </c>
      <c r="AJ37" s="345"/>
      <c r="AK37" s="345"/>
      <c r="AL37" s="346"/>
      <c r="AM37" s="344">
        <v>0</v>
      </c>
      <c r="AN37" s="345"/>
      <c r="AO37" s="345"/>
      <c r="AP37" s="880"/>
    </row>
    <row r="38" spans="1:42" x14ac:dyDescent="0.2">
      <c r="A38" s="347" t="s">
        <v>187</v>
      </c>
      <c r="B38" s="348"/>
      <c r="C38" s="349" t="s">
        <v>293</v>
      </c>
      <c r="D38" s="350"/>
      <c r="E38" s="350"/>
      <c r="F38" s="350"/>
      <c r="G38" s="350"/>
      <c r="H38" s="350"/>
      <c r="I38" s="350"/>
      <c r="J38" s="350"/>
      <c r="K38" s="350"/>
      <c r="L38" s="350"/>
      <c r="M38" s="350"/>
      <c r="N38" s="350"/>
      <c r="O38" s="350"/>
      <c r="P38" s="350"/>
      <c r="Q38" s="350"/>
      <c r="R38" s="350"/>
      <c r="S38" s="350"/>
      <c r="T38" s="350"/>
      <c r="U38" s="350"/>
      <c r="V38" s="350"/>
      <c r="W38" s="350"/>
      <c r="X38" s="350"/>
      <c r="Y38" s="350"/>
      <c r="Z38" s="350"/>
      <c r="AA38" s="350"/>
      <c r="AB38" s="351"/>
      <c r="AC38" s="352" t="s">
        <v>294</v>
      </c>
      <c r="AD38" s="353"/>
      <c r="AE38" s="364">
        <f>SUM(AE33:AH37)</f>
        <v>0</v>
      </c>
      <c r="AF38" s="365"/>
      <c r="AG38" s="365"/>
      <c r="AH38" s="366"/>
      <c r="AI38" s="364">
        <f>SUM(AI33:AL37)</f>
        <v>0</v>
      </c>
      <c r="AJ38" s="365"/>
      <c r="AK38" s="365"/>
      <c r="AL38" s="366"/>
      <c r="AM38" s="364">
        <f>SUM(AM33:AP37)</f>
        <v>0</v>
      </c>
      <c r="AN38" s="365"/>
      <c r="AO38" s="365"/>
      <c r="AP38" s="881"/>
    </row>
    <row r="39" spans="1:42" x14ac:dyDescent="0.2">
      <c r="A39" s="320" t="s">
        <v>188</v>
      </c>
      <c r="B39" s="321"/>
      <c r="C39" s="341" t="s">
        <v>295</v>
      </c>
      <c r="D39" s="342"/>
      <c r="E39" s="342"/>
      <c r="F39" s="342"/>
      <c r="G39" s="342"/>
      <c r="H39" s="342"/>
      <c r="I39" s="342"/>
      <c r="J39" s="342"/>
      <c r="K39" s="342"/>
      <c r="L39" s="342"/>
      <c r="M39" s="342"/>
      <c r="N39" s="342"/>
      <c r="O39" s="342"/>
      <c r="P39" s="342"/>
      <c r="Q39" s="342"/>
      <c r="R39" s="342"/>
      <c r="S39" s="342"/>
      <c r="T39" s="342"/>
      <c r="U39" s="342"/>
      <c r="V39" s="342"/>
      <c r="W39" s="342"/>
      <c r="X39" s="342"/>
      <c r="Y39" s="342"/>
      <c r="Z39" s="342"/>
      <c r="AA39" s="342"/>
      <c r="AB39" s="343"/>
      <c r="AC39" s="325" t="s">
        <v>296</v>
      </c>
      <c r="AD39" s="326"/>
      <c r="AE39" s="344">
        <v>0</v>
      </c>
      <c r="AF39" s="345"/>
      <c r="AG39" s="345"/>
      <c r="AH39" s="346"/>
      <c r="AI39" s="344">
        <v>0</v>
      </c>
      <c r="AJ39" s="345"/>
      <c r="AK39" s="345"/>
      <c r="AL39" s="346"/>
      <c r="AM39" s="344">
        <v>0</v>
      </c>
      <c r="AN39" s="345"/>
      <c r="AO39" s="345"/>
      <c r="AP39" s="880"/>
    </row>
    <row r="40" spans="1:42" x14ac:dyDescent="0.2">
      <c r="A40" s="347" t="s">
        <v>189</v>
      </c>
      <c r="B40" s="348"/>
      <c r="C40" s="349" t="s">
        <v>297</v>
      </c>
      <c r="D40" s="350"/>
      <c r="E40" s="350"/>
      <c r="F40" s="350"/>
      <c r="G40" s="350"/>
      <c r="H40" s="350"/>
      <c r="I40" s="350"/>
      <c r="J40" s="350"/>
      <c r="K40" s="350"/>
      <c r="L40" s="350"/>
      <c r="M40" s="350"/>
      <c r="N40" s="350"/>
      <c r="O40" s="350"/>
      <c r="P40" s="350"/>
      <c r="Q40" s="350"/>
      <c r="R40" s="350"/>
      <c r="S40" s="350"/>
      <c r="T40" s="350"/>
      <c r="U40" s="350"/>
      <c r="V40" s="350"/>
      <c r="W40" s="350"/>
      <c r="X40" s="350"/>
      <c r="Y40" s="350"/>
      <c r="Z40" s="350"/>
      <c r="AA40" s="350"/>
      <c r="AB40" s="351"/>
      <c r="AC40" s="352" t="s">
        <v>298</v>
      </c>
      <c r="AD40" s="353"/>
      <c r="AE40" s="364">
        <f>SUM(AE29:AH32,AE38:AH39)</f>
        <v>0</v>
      </c>
      <c r="AF40" s="365"/>
      <c r="AG40" s="365"/>
      <c r="AH40" s="366"/>
      <c r="AI40" s="364">
        <f>SUM(AI29:AL32,AI38:AL39)</f>
        <v>0</v>
      </c>
      <c r="AJ40" s="365"/>
      <c r="AK40" s="365"/>
      <c r="AL40" s="366"/>
      <c r="AM40" s="364">
        <f>SUM(AM29:AP32,AM38:AP39)</f>
        <v>0</v>
      </c>
      <c r="AN40" s="365"/>
      <c r="AO40" s="365"/>
      <c r="AP40" s="881"/>
    </row>
    <row r="41" spans="1:42" x14ac:dyDescent="0.2">
      <c r="A41" s="320" t="s">
        <v>190</v>
      </c>
      <c r="B41" s="321"/>
      <c r="C41" s="341" t="s">
        <v>299</v>
      </c>
      <c r="D41" s="342"/>
      <c r="E41" s="342"/>
      <c r="F41" s="342"/>
      <c r="G41" s="342"/>
      <c r="H41" s="342"/>
      <c r="I41" s="342"/>
      <c r="J41" s="342"/>
      <c r="K41" s="342"/>
      <c r="L41" s="342"/>
      <c r="M41" s="342"/>
      <c r="N41" s="342"/>
      <c r="O41" s="342"/>
      <c r="P41" s="342"/>
      <c r="Q41" s="342"/>
      <c r="R41" s="342"/>
      <c r="S41" s="342"/>
      <c r="T41" s="342"/>
      <c r="U41" s="342"/>
      <c r="V41" s="342"/>
      <c r="W41" s="342"/>
      <c r="X41" s="342"/>
      <c r="Y41" s="342"/>
      <c r="Z41" s="342"/>
      <c r="AA41" s="342"/>
      <c r="AB41" s="343"/>
      <c r="AC41" s="325" t="s">
        <v>300</v>
      </c>
      <c r="AD41" s="326"/>
      <c r="AE41" s="344">
        <v>0</v>
      </c>
      <c r="AF41" s="345"/>
      <c r="AG41" s="345"/>
      <c r="AH41" s="346"/>
      <c r="AI41" s="344">
        <v>0</v>
      </c>
      <c r="AJ41" s="345"/>
      <c r="AK41" s="345"/>
      <c r="AL41" s="346"/>
      <c r="AM41" s="344">
        <v>0</v>
      </c>
      <c r="AN41" s="345"/>
      <c r="AO41" s="345"/>
      <c r="AP41" s="880"/>
    </row>
    <row r="42" spans="1:42" x14ac:dyDescent="0.2">
      <c r="A42" s="320" t="s">
        <v>191</v>
      </c>
      <c r="B42" s="321"/>
      <c r="C42" s="341" t="s">
        <v>301</v>
      </c>
      <c r="D42" s="342"/>
      <c r="E42" s="342"/>
      <c r="F42" s="342"/>
      <c r="G42" s="342"/>
      <c r="H42" s="342"/>
      <c r="I42" s="342"/>
      <c r="J42" s="342"/>
      <c r="K42" s="342"/>
      <c r="L42" s="342"/>
      <c r="M42" s="342"/>
      <c r="N42" s="342"/>
      <c r="O42" s="342"/>
      <c r="P42" s="342"/>
      <c r="Q42" s="342"/>
      <c r="R42" s="342"/>
      <c r="S42" s="342"/>
      <c r="T42" s="342"/>
      <c r="U42" s="342"/>
      <c r="V42" s="342"/>
      <c r="W42" s="342"/>
      <c r="X42" s="342"/>
      <c r="Y42" s="342"/>
      <c r="Z42" s="342"/>
      <c r="AA42" s="342"/>
      <c r="AB42" s="343"/>
      <c r="AC42" s="892" t="s">
        <v>302</v>
      </c>
      <c r="AD42" s="893"/>
      <c r="AE42" s="805">
        <v>0</v>
      </c>
      <c r="AF42" s="806"/>
      <c r="AG42" s="806"/>
      <c r="AH42" s="807"/>
      <c r="AI42" s="886">
        <v>0</v>
      </c>
      <c r="AJ42" s="887"/>
      <c r="AK42" s="887"/>
      <c r="AL42" s="888"/>
      <c r="AM42" s="886">
        <v>16226529</v>
      </c>
      <c r="AN42" s="887"/>
      <c r="AO42" s="887"/>
      <c r="AP42" s="889"/>
    </row>
    <row r="43" spans="1:42" x14ac:dyDescent="0.2">
      <c r="A43" s="320" t="s">
        <v>192</v>
      </c>
      <c r="B43" s="321"/>
      <c r="C43" s="341" t="s">
        <v>303</v>
      </c>
      <c r="D43" s="342"/>
      <c r="E43" s="342"/>
      <c r="F43" s="342"/>
      <c r="G43" s="342"/>
      <c r="H43" s="342"/>
      <c r="I43" s="342"/>
      <c r="J43" s="342"/>
      <c r="K43" s="342"/>
      <c r="L43" s="342"/>
      <c r="M43" s="342"/>
      <c r="N43" s="342"/>
      <c r="O43" s="342"/>
      <c r="P43" s="342"/>
      <c r="Q43" s="342"/>
      <c r="R43" s="342"/>
      <c r="S43" s="342"/>
      <c r="T43" s="342"/>
      <c r="U43" s="342"/>
      <c r="V43" s="342"/>
      <c r="W43" s="342"/>
      <c r="X43" s="342"/>
      <c r="Y43" s="342"/>
      <c r="Z43" s="342"/>
      <c r="AA43" s="342"/>
      <c r="AB43" s="343"/>
      <c r="AC43" s="325" t="s">
        <v>304</v>
      </c>
      <c r="AD43" s="326"/>
      <c r="AE43" s="344">
        <v>0</v>
      </c>
      <c r="AF43" s="345"/>
      <c r="AG43" s="345"/>
      <c r="AH43" s="346"/>
      <c r="AI43" s="344">
        <v>0</v>
      </c>
      <c r="AJ43" s="345"/>
      <c r="AK43" s="345"/>
      <c r="AL43" s="346"/>
      <c r="AM43" s="344">
        <v>0</v>
      </c>
      <c r="AN43" s="345"/>
      <c r="AO43" s="345"/>
      <c r="AP43" s="880"/>
    </row>
    <row r="44" spans="1:42" x14ac:dyDescent="0.2">
      <c r="A44" s="320" t="s">
        <v>193</v>
      </c>
      <c r="B44" s="321"/>
      <c r="C44" s="341" t="s">
        <v>305</v>
      </c>
      <c r="D44" s="342"/>
      <c r="E44" s="342"/>
      <c r="F44" s="342"/>
      <c r="G44" s="342"/>
      <c r="H44" s="342"/>
      <c r="I44" s="342"/>
      <c r="J44" s="342"/>
      <c r="K44" s="342"/>
      <c r="L44" s="342"/>
      <c r="M44" s="342"/>
      <c r="N44" s="342"/>
      <c r="O44" s="342"/>
      <c r="P44" s="342"/>
      <c r="Q44" s="342"/>
      <c r="R44" s="342"/>
      <c r="S44" s="342"/>
      <c r="T44" s="342"/>
      <c r="U44" s="342"/>
      <c r="V44" s="342"/>
      <c r="W44" s="342"/>
      <c r="X44" s="342"/>
      <c r="Y44" s="342"/>
      <c r="Z44" s="342"/>
      <c r="AA44" s="342"/>
      <c r="AB44" s="343"/>
      <c r="AC44" s="325" t="s">
        <v>306</v>
      </c>
      <c r="AD44" s="326"/>
      <c r="AE44" s="344">
        <v>0</v>
      </c>
      <c r="AF44" s="345"/>
      <c r="AG44" s="345"/>
      <c r="AH44" s="346"/>
      <c r="AI44" s="344">
        <v>0</v>
      </c>
      <c r="AJ44" s="345"/>
      <c r="AK44" s="345"/>
      <c r="AL44" s="346"/>
      <c r="AM44" s="344">
        <v>0</v>
      </c>
      <c r="AN44" s="345"/>
      <c r="AO44" s="345"/>
      <c r="AP44" s="880"/>
    </row>
    <row r="45" spans="1:42" x14ac:dyDescent="0.2">
      <c r="A45" s="320" t="s">
        <v>194</v>
      </c>
      <c r="B45" s="321"/>
      <c r="C45" s="341" t="s">
        <v>307</v>
      </c>
      <c r="D45" s="342"/>
      <c r="E45" s="342"/>
      <c r="F45" s="342"/>
      <c r="G45" s="342"/>
      <c r="H45" s="342"/>
      <c r="I45" s="342"/>
      <c r="J45" s="342"/>
      <c r="K45" s="342"/>
      <c r="L45" s="342"/>
      <c r="M45" s="342"/>
      <c r="N45" s="342"/>
      <c r="O45" s="342"/>
      <c r="P45" s="342"/>
      <c r="Q45" s="342"/>
      <c r="R45" s="342"/>
      <c r="S45" s="342"/>
      <c r="T45" s="342"/>
      <c r="U45" s="342"/>
      <c r="V45" s="342"/>
      <c r="W45" s="342"/>
      <c r="X45" s="342"/>
      <c r="Y45" s="342"/>
      <c r="Z45" s="342"/>
      <c r="AA45" s="342"/>
      <c r="AB45" s="343"/>
      <c r="AC45" s="892" t="s">
        <v>308</v>
      </c>
      <c r="AD45" s="893"/>
      <c r="AE45" s="805">
        <v>0</v>
      </c>
      <c r="AF45" s="806"/>
      <c r="AG45" s="806"/>
      <c r="AH45" s="807"/>
      <c r="AI45" s="805">
        <v>0</v>
      </c>
      <c r="AJ45" s="806"/>
      <c r="AK45" s="806"/>
      <c r="AL45" s="807"/>
      <c r="AM45" s="886">
        <v>5109430</v>
      </c>
      <c r="AN45" s="887"/>
      <c r="AO45" s="887"/>
      <c r="AP45" s="889"/>
    </row>
    <row r="46" spans="1:42" x14ac:dyDescent="0.2">
      <c r="A46" s="320" t="s">
        <v>195</v>
      </c>
      <c r="B46" s="321"/>
      <c r="C46" s="341" t="s">
        <v>309</v>
      </c>
      <c r="D46" s="342"/>
      <c r="E46" s="342"/>
      <c r="F46" s="342"/>
      <c r="G46" s="342"/>
      <c r="H46" s="342"/>
      <c r="I46" s="342"/>
      <c r="J46" s="342"/>
      <c r="K46" s="342"/>
      <c r="L46" s="342"/>
      <c r="M46" s="342"/>
      <c r="N46" s="342"/>
      <c r="O46" s="342"/>
      <c r="P46" s="342"/>
      <c r="Q46" s="342"/>
      <c r="R46" s="342"/>
      <c r="S46" s="342"/>
      <c r="T46" s="342"/>
      <c r="U46" s="342"/>
      <c r="V46" s="342"/>
      <c r="W46" s="342"/>
      <c r="X46" s="342"/>
      <c r="Y46" s="342"/>
      <c r="Z46" s="342"/>
      <c r="AA46" s="342"/>
      <c r="AB46" s="343"/>
      <c r="AC46" s="892" t="s">
        <v>310</v>
      </c>
      <c r="AD46" s="893"/>
      <c r="AE46" s="805">
        <v>0</v>
      </c>
      <c r="AF46" s="806"/>
      <c r="AG46" s="806"/>
      <c r="AH46" s="807"/>
      <c r="AI46" s="805">
        <v>0</v>
      </c>
      <c r="AJ46" s="806"/>
      <c r="AK46" s="806"/>
      <c r="AL46" s="807"/>
      <c r="AM46" s="886">
        <v>5760709</v>
      </c>
      <c r="AN46" s="887"/>
      <c r="AO46" s="887"/>
      <c r="AP46" s="889"/>
    </row>
    <row r="47" spans="1:42" x14ac:dyDescent="0.2">
      <c r="A47" s="320" t="s">
        <v>196</v>
      </c>
      <c r="B47" s="321"/>
      <c r="C47" s="341" t="s">
        <v>311</v>
      </c>
      <c r="D47" s="342"/>
      <c r="E47" s="342"/>
      <c r="F47" s="342"/>
      <c r="G47" s="342"/>
      <c r="H47" s="342"/>
      <c r="I47" s="342"/>
      <c r="J47" s="342"/>
      <c r="K47" s="342"/>
      <c r="L47" s="342"/>
      <c r="M47" s="342"/>
      <c r="N47" s="342"/>
      <c r="O47" s="342"/>
      <c r="P47" s="342"/>
      <c r="Q47" s="342"/>
      <c r="R47" s="342"/>
      <c r="S47" s="342"/>
      <c r="T47" s="342"/>
      <c r="U47" s="342"/>
      <c r="V47" s="342"/>
      <c r="W47" s="342"/>
      <c r="X47" s="342"/>
      <c r="Y47" s="342"/>
      <c r="Z47" s="342"/>
      <c r="AA47" s="342"/>
      <c r="AB47" s="343"/>
      <c r="AC47" s="325" t="s">
        <v>312</v>
      </c>
      <c r="AD47" s="326"/>
      <c r="AE47" s="344">
        <v>0</v>
      </c>
      <c r="AF47" s="345"/>
      <c r="AG47" s="345"/>
      <c r="AH47" s="346"/>
      <c r="AI47" s="344">
        <v>0</v>
      </c>
      <c r="AJ47" s="345"/>
      <c r="AK47" s="345"/>
      <c r="AL47" s="346"/>
      <c r="AM47" s="886">
        <v>44000</v>
      </c>
      <c r="AN47" s="887"/>
      <c r="AO47" s="887"/>
      <c r="AP47" s="889"/>
    </row>
    <row r="48" spans="1:42" x14ac:dyDescent="0.2">
      <c r="A48" s="320" t="s">
        <v>197</v>
      </c>
      <c r="B48" s="321"/>
      <c r="C48" s="341" t="s">
        <v>313</v>
      </c>
      <c r="D48" s="342"/>
      <c r="E48" s="342"/>
      <c r="F48" s="342"/>
      <c r="G48" s="342"/>
      <c r="H48" s="342"/>
      <c r="I48" s="342"/>
      <c r="J48" s="342"/>
      <c r="K48" s="342"/>
      <c r="L48" s="342"/>
      <c r="M48" s="342"/>
      <c r="N48" s="342"/>
      <c r="O48" s="342"/>
      <c r="P48" s="342"/>
      <c r="Q48" s="342"/>
      <c r="R48" s="342"/>
      <c r="S48" s="342"/>
      <c r="T48" s="342"/>
      <c r="U48" s="342"/>
      <c r="V48" s="342"/>
      <c r="W48" s="342"/>
      <c r="X48" s="342"/>
      <c r="Y48" s="342"/>
      <c r="Z48" s="342"/>
      <c r="AA48" s="342"/>
      <c r="AB48" s="343"/>
      <c r="AC48" s="325" t="s">
        <v>314</v>
      </c>
      <c r="AD48" s="326"/>
      <c r="AE48" s="344">
        <v>0</v>
      </c>
      <c r="AF48" s="345"/>
      <c r="AG48" s="345"/>
      <c r="AH48" s="346"/>
      <c r="AI48" s="344">
        <v>0</v>
      </c>
      <c r="AJ48" s="345"/>
      <c r="AK48" s="345"/>
      <c r="AL48" s="346"/>
      <c r="AM48" s="344">
        <v>0</v>
      </c>
      <c r="AN48" s="345"/>
      <c r="AO48" s="345"/>
      <c r="AP48" s="880"/>
    </row>
    <row r="49" spans="1:44" x14ac:dyDescent="0.2">
      <c r="A49" s="320" t="s">
        <v>198</v>
      </c>
      <c r="B49" s="321"/>
      <c r="C49" s="341" t="s">
        <v>315</v>
      </c>
      <c r="D49" s="342"/>
      <c r="E49" s="342"/>
      <c r="F49" s="342"/>
      <c r="G49" s="342"/>
      <c r="H49" s="342"/>
      <c r="I49" s="342"/>
      <c r="J49" s="342"/>
      <c r="K49" s="342"/>
      <c r="L49" s="342"/>
      <c r="M49" s="342"/>
      <c r="N49" s="342"/>
      <c r="O49" s="342"/>
      <c r="P49" s="342"/>
      <c r="Q49" s="342"/>
      <c r="R49" s="342"/>
      <c r="S49" s="342"/>
      <c r="T49" s="342"/>
      <c r="U49" s="342"/>
      <c r="V49" s="342"/>
      <c r="W49" s="342"/>
      <c r="X49" s="342"/>
      <c r="Y49" s="342"/>
      <c r="Z49" s="342"/>
      <c r="AA49" s="342"/>
      <c r="AB49" s="343"/>
      <c r="AC49" s="325" t="s">
        <v>316</v>
      </c>
      <c r="AD49" s="326"/>
      <c r="AE49" s="344">
        <v>0</v>
      </c>
      <c r="AF49" s="345"/>
      <c r="AG49" s="345"/>
      <c r="AH49" s="346"/>
      <c r="AI49" s="344">
        <v>0</v>
      </c>
      <c r="AJ49" s="345"/>
      <c r="AK49" s="345"/>
      <c r="AL49" s="346"/>
      <c r="AM49" s="344"/>
      <c r="AN49" s="345"/>
      <c r="AO49" s="345"/>
      <c r="AP49" s="880"/>
    </row>
    <row r="50" spans="1:44" x14ac:dyDescent="0.2">
      <c r="A50" s="320" t="s">
        <v>199</v>
      </c>
      <c r="B50" s="321"/>
      <c r="C50" s="341" t="s">
        <v>570</v>
      </c>
      <c r="D50" s="342"/>
      <c r="E50" s="342"/>
      <c r="F50" s="342"/>
      <c r="G50" s="342"/>
      <c r="H50" s="342"/>
      <c r="I50" s="342"/>
      <c r="J50" s="342"/>
      <c r="K50" s="342"/>
      <c r="L50" s="342"/>
      <c r="M50" s="342"/>
      <c r="N50" s="342"/>
      <c r="O50" s="342"/>
      <c r="P50" s="342"/>
      <c r="Q50" s="342"/>
      <c r="R50" s="342"/>
      <c r="S50" s="342"/>
      <c r="T50" s="342"/>
      <c r="U50" s="342"/>
      <c r="V50" s="342"/>
      <c r="W50" s="342"/>
      <c r="X50" s="342"/>
      <c r="Y50" s="342"/>
      <c r="Z50" s="342"/>
      <c r="AA50" s="342"/>
      <c r="AB50" s="343"/>
      <c r="AC50" s="325" t="s">
        <v>318</v>
      </c>
      <c r="AD50" s="326"/>
      <c r="AE50" s="344">
        <v>0</v>
      </c>
      <c r="AF50" s="345"/>
      <c r="AG50" s="345"/>
      <c r="AH50" s="346"/>
      <c r="AI50" s="344">
        <v>0</v>
      </c>
      <c r="AJ50" s="345"/>
      <c r="AK50" s="345"/>
      <c r="AL50" s="346"/>
      <c r="AM50" s="344"/>
      <c r="AN50" s="345"/>
      <c r="AO50" s="345"/>
      <c r="AP50" s="880"/>
    </row>
    <row r="51" spans="1:44" x14ac:dyDescent="0.2">
      <c r="A51" s="320" t="s">
        <v>200</v>
      </c>
      <c r="B51" s="321"/>
      <c r="C51" s="341" t="s">
        <v>317</v>
      </c>
      <c r="D51" s="342"/>
      <c r="E51" s="342"/>
      <c r="F51" s="342"/>
      <c r="G51" s="342"/>
      <c r="H51" s="342"/>
      <c r="I51" s="342"/>
      <c r="J51" s="342"/>
      <c r="K51" s="342"/>
      <c r="L51" s="342"/>
      <c r="M51" s="342"/>
      <c r="N51" s="342"/>
      <c r="O51" s="342"/>
      <c r="P51" s="342"/>
      <c r="Q51" s="342"/>
      <c r="R51" s="342"/>
      <c r="S51" s="342"/>
      <c r="T51" s="342"/>
      <c r="U51" s="342"/>
      <c r="V51" s="342"/>
      <c r="W51" s="342"/>
      <c r="X51" s="342"/>
      <c r="Y51" s="342"/>
      <c r="Z51" s="342"/>
      <c r="AA51" s="342"/>
      <c r="AB51" s="343"/>
      <c r="AC51" s="325" t="s">
        <v>569</v>
      </c>
      <c r="AD51" s="326"/>
      <c r="AE51" s="344">
        <v>0</v>
      </c>
      <c r="AF51" s="345"/>
      <c r="AG51" s="345"/>
      <c r="AH51" s="346"/>
      <c r="AI51" s="344">
        <v>0</v>
      </c>
      <c r="AJ51" s="345"/>
      <c r="AK51" s="345"/>
      <c r="AL51" s="346"/>
      <c r="AM51" s="886">
        <v>0</v>
      </c>
      <c r="AN51" s="887"/>
      <c r="AO51" s="887"/>
      <c r="AP51" s="889"/>
    </row>
    <row r="52" spans="1:44" ht="15.75" x14ac:dyDescent="0.2">
      <c r="A52" s="347" t="s">
        <v>201</v>
      </c>
      <c r="B52" s="348"/>
      <c r="C52" s="349" t="s">
        <v>571</v>
      </c>
      <c r="D52" s="350"/>
      <c r="E52" s="350"/>
      <c r="F52" s="350"/>
      <c r="G52" s="350"/>
      <c r="H52" s="350"/>
      <c r="I52" s="350"/>
      <c r="J52" s="350"/>
      <c r="K52" s="350"/>
      <c r="L52" s="350"/>
      <c r="M52" s="350"/>
      <c r="N52" s="350"/>
      <c r="O52" s="350"/>
      <c r="P52" s="350"/>
      <c r="Q52" s="350"/>
      <c r="R52" s="350"/>
      <c r="S52" s="350"/>
      <c r="T52" s="350"/>
      <c r="U52" s="350"/>
      <c r="V52" s="350"/>
      <c r="W52" s="350"/>
      <c r="X52" s="350"/>
      <c r="Y52" s="350"/>
      <c r="Z52" s="350"/>
      <c r="AA52" s="350"/>
      <c r="AB52" s="351"/>
      <c r="AC52" s="359" t="s">
        <v>319</v>
      </c>
      <c r="AD52" s="360"/>
      <c r="AE52" s="808">
        <f>SUM(AE41:AH51)</f>
        <v>0</v>
      </c>
      <c r="AF52" s="809"/>
      <c r="AG52" s="809"/>
      <c r="AH52" s="810"/>
      <c r="AI52" s="808">
        <f>SUM(AI41:AL51)</f>
        <v>0</v>
      </c>
      <c r="AJ52" s="809"/>
      <c r="AK52" s="809"/>
      <c r="AL52" s="810"/>
      <c r="AM52" s="808">
        <f>SUM(AM42:AP51)</f>
        <v>27140668</v>
      </c>
      <c r="AN52" s="809"/>
      <c r="AO52" s="809"/>
      <c r="AP52" s="873"/>
      <c r="AQ52" s="180"/>
      <c r="AR52" s="187"/>
    </row>
    <row r="53" spans="1:44" x14ac:dyDescent="0.2">
      <c r="A53" s="320" t="s">
        <v>202</v>
      </c>
      <c r="B53" s="321"/>
      <c r="C53" s="341" t="s">
        <v>320</v>
      </c>
      <c r="D53" s="342"/>
      <c r="E53" s="342"/>
      <c r="F53" s="342"/>
      <c r="G53" s="342"/>
      <c r="H53" s="342"/>
      <c r="I53" s="342"/>
      <c r="J53" s="342"/>
      <c r="K53" s="342"/>
      <c r="L53" s="342"/>
      <c r="M53" s="342"/>
      <c r="N53" s="342"/>
      <c r="O53" s="342"/>
      <c r="P53" s="342"/>
      <c r="Q53" s="342"/>
      <c r="R53" s="342"/>
      <c r="S53" s="342"/>
      <c r="T53" s="342"/>
      <c r="U53" s="342"/>
      <c r="V53" s="342"/>
      <c r="W53" s="342"/>
      <c r="X53" s="342"/>
      <c r="Y53" s="342"/>
      <c r="Z53" s="342"/>
      <c r="AA53" s="342"/>
      <c r="AB53" s="343"/>
      <c r="AC53" s="325" t="s">
        <v>321</v>
      </c>
      <c r="AD53" s="326"/>
      <c r="AE53" s="344">
        <v>0</v>
      </c>
      <c r="AF53" s="345"/>
      <c r="AG53" s="345"/>
      <c r="AH53" s="346"/>
      <c r="AI53" s="344"/>
      <c r="AJ53" s="345"/>
      <c r="AK53" s="345"/>
      <c r="AL53" s="346"/>
      <c r="AM53" s="344"/>
      <c r="AN53" s="345"/>
      <c r="AO53" s="345"/>
      <c r="AP53" s="880"/>
    </row>
    <row r="54" spans="1:44" x14ac:dyDescent="0.2">
      <c r="A54" s="320" t="s">
        <v>203</v>
      </c>
      <c r="B54" s="321"/>
      <c r="C54" s="341" t="s">
        <v>322</v>
      </c>
      <c r="D54" s="342"/>
      <c r="E54" s="342"/>
      <c r="F54" s="342"/>
      <c r="G54" s="342"/>
      <c r="H54" s="342"/>
      <c r="I54" s="342"/>
      <c r="J54" s="342"/>
      <c r="K54" s="342"/>
      <c r="L54" s="342"/>
      <c r="M54" s="342"/>
      <c r="N54" s="342"/>
      <c r="O54" s="342"/>
      <c r="P54" s="342"/>
      <c r="Q54" s="342"/>
      <c r="R54" s="342"/>
      <c r="S54" s="342"/>
      <c r="T54" s="342"/>
      <c r="U54" s="342"/>
      <c r="V54" s="342"/>
      <c r="W54" s="342"/>
      <c r="X54" s="342"/>
      <c r="Y54" s="342"/>
      <c r="Z54" s="342"/>
      <c r="AA54" s="342"/>
      <c r="AB54" s="343"/>
      <c r="AC54" s="325" t="s">
        <v>323</v>
      </c>
      <c r="AD54" s="326"/>
      <c r="AE54" s="344">
        <v>0</v>
      </c>
      <c r="AF54" s="345"/>
      <c r="AG54" s="345"/>
      <c r="AH54" s="346"/>
      <c r="AI54" s="344"/>
      <c r="AJ54" s="345"/>
      <c r="AK54" s="345"/>
      <c r="AL54" s="346"/>
      <c r="AM54" s="344"/>
      <c r="AN54" s="345"/>
      <c r="AO54" s="345"/>
      <c r="AP54" s="880"/>
    </row>
    <row r="55" spans="1:44" x14ac:dyDescent="0.2">
      <c r="A55" s="320" t="s">
        <v>204</v>
      </c>
      <c r="B55" s="321"/>
      <c r="C55" s="341" t="s">
        <v>324</v>
      </c>
      <c r="D55" s="342"/>
      <c r="E55" s="342"/>
      <c r="F55" s="342"/>
      <c r="G55" s="342"/>
      <c r="H55" s="342"/>
      <c r="I55" s="342"/>
      <c r="J55" s="342"/>
      <c r="K55" s="342"/>
      <c r="L55" s="342"/>
      <c r="M55" s="342"/>
      <c r="N55" s="342"/>
      <c r="O55" s="342"/>
      <c r="P55" s="342"/>
      <c r="Q55" s="342"/>
      <c r="R55" s="342"/>
      <c r="S55" s="342"/>
      <c r="T55" s="342"/>
      <c r="U55" s="342"/>
      <c r="V55" s="342"/>
      <c r="W55" s="342"/>
      <c r="X55" s="342"/>
      <c r="Y55" s="342"/>
      <c r="Z55" s="342"/>
      <c r="AA55" s="342"/>
      <c r="AB55" s="343"/>
      <c r="AC55" s="325" t="s">
        <v>325</v>
      </c>
      <c r="AD55" s="326"/>
      <c r="AE55" s="344">
        <v>0</v>
      </c>
      <c r="AF55" s="345"/>
      <c r="AG55" s="345"/>
      <c r="AH55" s="346"/>
      <c r="AI55" s="344"/>
      <c r="AJ55" s="345"/>
      <c r="AK55" s="345"/>
      <c r="AL55" s="346"/>
      <c r="AM55" s="344"/>
      <c r="AN55" s="345"/>
      <c r="AO55" s="345"/>
      <c r="AP55" s="880"/>
    </row>
    <row r="56" spans="1:44" x14ac:dyDescent="0.2">
      <c r="A56" s="320" t="s">
        <v>205</v>
      </c>
      <c r="B56" s="321"/>
      <c r="C56" s="341" t="s">
        <v>326</v>
      </c>
      <c r="D56" s="342"/>
      <c r="E56" s="342"/>
      <c r="F56" s="342"/>
      <c r="G56" s="342"/>
      <c r="H56" s="342"/>
      <c r="I56" s="342"/>
      <c r="J56" s="342"/>
      <c r="K56" s="342"/>
      <c r="L56" s="342"/>
      <c r="M56" s="342"/>
      <c r="N56" s="342"/>
      <c r="O56" s="342"/>
      <c r="P56" s="342"/>
      <c r="Q56" s="342"/>
      <c r="R56" s="342"/>
      <c r="S56" s="342"/>
      <c r="T56" s="342"/>
      <c r="U56" s="342"/>
      <c r="V56" s="342"/>
      <c r="W56" s="342"/>
      <c r="X56" s="342"/>
      <c r="Y56" s="342"/>
      <c r="Z56" s="342"/>
      <c r="AA56" s="342"/>
      <c r="AB56" s="343"/>
      <c r="AC56" s="325" t="s">
        <v>327</v>
      </c>
      <c r="AD56" s="326"/>
      <c r="AE56" s="344">
        <v>0</v>
      </c>
      <c r="AF56" s="345"/>
      <c r="AG56" s="345"/>
      <c r="AH56" s="346"/>
      <c r="AI56" s="344"/>
      <c r="AJ56" s="345"/>
      <c r="AK56" s="345"/>
      <c r="AL56" s="346"/>
      <c r="AM56" s="344"/>
      <c r="AN56" s="345"/>
      <c r="AO56" s="345"/>
      <c r="AP56" s="880"/>
    </row>
    <row r="57" spans="1:44" x14ac:dyDescent="0.2">
      <c r="A57" s="320" t="s">
        <v>206</v>
      </c>
      <c r="B57" s="321"/>
      <c r="C57" s="341" t="s">
        <v>328</v>
      </c>
      <c r="D57" s="342"/>
      <c r="E57" s="342"/>
      <c r="F57" s="342"/>
      <c r="G57" s="342"/>
      <c r="H57" s="342"/>
      <c r="I57" s="342"/>
      <c r="J57" s="342"/>
      <c r="K57" s="342"/>
      <c r="L57" s="342"/>
      <c r="M57" s="342"/>
      <c r="N57" s="342"/>
      <c r="O57" s="342"/>
      <c r="P57" s="342"/>
      <c r="Q57" s="342"/>
      <c r="R57" s="342"/>
      <c r="S57" s="342"/>
      <c r="T57" s="342"/>
      <c r="U57" s="342"/>
      <c r="V57" s="342"/>
      <c r="W57" s="342"/>
      <c r="X57" s="342"/>
      <c r="Y57" s="342"/>
      <c r="Z57" s="342"/>
      <c r="AA57" s="342"/>
      <c r="AB57" s="343"/>
      <c r="AC57" s="325" t="s">
        <v>329</v>
      </c>
      <c r="AD57" s="326"/>
      <c r="AE57" s="344">
        <v>0</v>
      </c>
      <c r="AF57" s="345"/>
      <c r="AG57" s="345"/>
      <c r="AH57" s="346"/>
      <c r="AI57" s="344"/>
      <c r="AJ57" s="345"/>
      <c r="AK57" s="345"/>
      <c r="AL57" s="346"/>
      <c r="AM57" s="344"/>
      <c r="AN57" s="345"/>
      <c r="AO57" s="345"/>
      <c r="AP57" s="880"/>
    </row>
    <row r="58" spans="1:44" x14ac:dyDescent="0.2">
      <c r="A58" s="347" t="s">
        <v>207</v>
      </c>
      <c r="B58" s="348"/>
      <c r="C58" s="349" t="s">
        <v>572</v>
      </c>
      <c r="D58" s="350"/>
      <c r="E58" s="350"/>
      <c r="F58" s="350"/>
      <c r="G58" s="350"/>
      <c r="H58" s="350"/>
      <c r="I58" s="350"/>
      <c r="J58" s="350"/>
      <c r="K58" s="350"/>
      <c r="L58" s="350"/>
      <c r="M58" s="350"/>
      <c r="N58" s="350"/>
      <c r="O58" s="350"/>
      <c r="P58" s="350"/>
      <c r="Q58" s="350"/>
      <c r="R58" s="350"/>
      <c r="S58" s="350"/>
      <c r="T58" s="350"/>
      <c r="U58" s="350"/>
      <c r="V58" s="350"/>
      <c r="W58" s="350"/>
      <c r="X58" s="350"/>
      <c r="Y58" s="350"/>
      <c r="Z58" s="350"/>
      <c r="AA58" s="350"/>
      <c r="AB58" s="351"/>
      <c r="AC58" s="352" t="s">
        <v>330</v>
      </c>
      <c r="AD58" s="353"/>
      <c r="AE58" s="364">
        <f>SUM(AE53:AH57)</f>
        <v>0</v>
      </c>
      <c r="AF58" s="365"/>
      <c r="AG58" s="365"/>
      <c r="AH58" s="366"/>
      <c r="AI58" s="364">
        <f t="shared" ref="AI58" si="2">SUM(AI53:AL57)</f>
        <v>0</v>
      </c>
      <c r="AJ58" s="365"/>
      <c r="AK58" s="365"/>
      <c r="AL58" s="366"/>
      <c r="AM58" s="364">
        <f t="shared" ref="AM58" si="3">SUM(AM53:AP57)</f>
        <v>0</v>
      </c>
      <c r="AN58" s="365"/>
      <c r="AO58" s="365"/>
      <c r="AP58" s="881"/>
    </row>
    <row r="59" spans="1:44" x14ac:dyDescent="0.2">
      <c r="A59" s="320" t="s">
        <v>208</v>
      </c>
      <c r="B59" s="321"/>
      <c r="C59" s="341" t="s">
        <v>432</v>
      </c>
      <c r="D59" s="342"/>
      <c r="E59" s="342"/>
      <c r="F59" s="342"/>
      <c r="G59" s="342"/>
      <c r="H59" s="342"/>
      <c r="I59" s="342"/>
      <c r="J59" s="342"/>
      <c r="K59" s="342"/>
      <c r="L59" s="342"/>
      <c r="M59" s="342"/>
      <c r="N59" s="342"/>
      <c r="O59" s="342"/>
      <c r="P59" s="342"/>
      <c r="Q59" s="342"/>
      <c r="R59" s="342"/>
      <c r="S59" s="342"/>
      <c r="T59" s="342"/>
      <c r="U59" s="342"/>
      <c r="V59" s="342"/>
      <c r="W59" s="342"/>
      <c r="X59" s="342"/>
      <c r="Y59" s="342"/>
      <c r="Z59" s="342"/>
      <c r="AA59" s="342"/>
      <c r="AB59" s="343"/>
      <c r="AC59" s="325" t="s">
        <v>331</v>
      </c>
      <c r="AD59" s="326"/>
      <c r="AE59" s="344">
        <v>0</v>
      </c>
      <c r="AF59" s="345"/>
      <c r="AG59" s="345"/>
      <c r="AH59" s="346"/>
      <c r="AI59" s="344"/>
      <c r="AJ59" s="345"/>
      <c r="AK59" s="345"/>
      <c r="AL59" s="346"/>
      <c r="AM59" s="344"/>
      <c r="AN59" s="345"/>
      <c r="AO59" s="345"/>
      <c r="AP59" s="880"/>
    </row>
    <row r="60" spans="1:44" x14ac:dyDescent="0.2">
      <c r="A60" s="320" t="s">
        <v>209</v>
      </c>
      <c r="B60" s="321"/>
      <c r="C60" s="341" t="s">
        <v>573</v>
      </c>
      <c r="D60" s="342"/>
      <c r="E60" s="342"/>
      <c r="F60" s="342"/>
      <c r="G60" s="342"/>
      <c r="H60" s="342"/>
      <c r="I60" s="342"/>
      <c r="J60" s="342"/>
      <c r="K60" s="342"/>
      <c r="L60" s="342"/>
      <c r="M60" s="342"/>
      <c r="N60" s="342"/>
      <c r="O60" s="342"/>
      <c r="P60" s="342"/>
      <c r="Q60" s="342"/>
      <c r="R60" s="342"/>
      <c r="S60" s="342"/>
      <c r="T60" s="342"/>
      <c r="U60" s="342"/>
      <c r="V60" s="342"/>
      <c r="W60" s="342"/>
      <c r="X60" s="342"/>
      <c r="Y60" s="342"/>
      <c r="Z60" s="342"/>
      <c r="AA60" s="342"/>
      <c r="AB60" s="343"/>
      <c r="AC60" s="325" t="s">
        <v>332</v>
      </c>
      <c r="AD60" s="326"/>
      <c r="AE60" s="344">
        <v>0</v>
      </c>
      <c r="AF60" s="345"/>
      <c r="AG60" s="345"/>
      <c r="AH60" s="346"/>
      <c r="AI60" s="344"/>
      <c r="AJ60" s="345"/>
      <c r="AK60" s="345"/>
      <c r="AL60" s="346"/>
      <c r="AM60" s="344"/>
      <c r="AN60" s="345"/>
      <c r="AO60" s="345"/>
      <c r="AP60" s="880"/>
    </row>
    <row r="61" spans="1:44" x14ac:dyDescent="0.2">
      <c r="A61" s="320" t="s">
        <v>210</v>
      </c>
      <c r="B61" s="321"/>
      <c r="C61" s="341" t="s">
        <v>576</v>
      </c>
      <c r="D61" s="342"/>
      <c r="E61" s="342"/>
      <c r="F61" s="342"/>
      <c r="G61" s="342"/>
      <c r="H61" s="342"/>
      <c r="I61" s="342"/>
      <c r="J61" s="342"/>
      <c r="K61" s="342"/>
      <c r="L61" s="342"/>
      <c r="M61" s="342"/>
      <c r="N61" s="342"/>
      <c r="O61" s="342"/>
      <c r="P61" s="342"/>
      <c r="Q61" s="342"/>
      <c r="R61" s="342"/>
      <c r="S61" s="342"/>
      <c r="T61" s="342"/>
      <c r="U61" s="342"/>
      <c r="V61" s="342"/>
      <c r="W61" s="342"/>
      <c r="X61" s="342"/>
      <c r="Y61" s="342"/>
      <c r="Z61" s="342"/>
      <c r="AA61" s="342"/>
      <c r="AB61" s="343"/>
      <c r="AC61" s="325" t="s">
        <v>334</v>
      </c>
      <c r="AD61" s="326"/>
      <c r="AE61" s="344">
        <v>0</v>
      </c>
      <c r="AF61" s="345"/>
      <c r="AG61" s="345"/>
      <c r="AH61" s="346"/>
      <c r="AI61" s="344"/>
      <c r="AJ61" s="345"/>
      <c r="AK61" s="345"/>
      <c r="AL61" s="346"/>
      <c r="AM61" s="344"/>
      <c r="AN61" s="345"/>
      <c r="AO61" s="345"/>
      <c r="AP61" s="880"/>
    </row>
    <row r="62" spans="1:44" x14ac:dyDescent="0.2">
      <c r="A62" s="320" t="s">
        <v>211</v>
      </c>
      <c r="B62" s="321"/>
      <c r="C62" s="341" t="s">
        <v>433</v>
      </c>
      <c r="D62" s="342"/>
      <c r="E62" s="342"/>
      <c r="F62" s="342"/>
      <c r="G62" s="342"/>
      <c r="H62" s="342"/>
      <c r="I62" s="342"/>
      <c r="J62" s="342"/>
      <c r="K62" s="342"/>
      <c r="L62" s="342"/>
      <c r="M62" s="342"/>
      <c r="N62" s="342"/>
      <c r="O62" s="342"/>
      <c r="P62" s="342"/>
      <c r="Q62" s="342"/>
      <c r="R62" s="342"/>
      <c r="S62" s="342"/>
      <c r="T62" s="342"/>
      <c r="U62" s="342"/>
      <c r="V62" s="342"/>
      <c r="W62" s="342"/>
      <c r="X62" s="342"/>
      <c r="Y62" s="342"/>
      <c r="Z62" s="342"/>
      <c r="AA62" s="342"/>
      <c r="AB62" s="343"/>
      <c r="AC62" s="325" t="s">
        <v>574</v>
      </c>
      <c r="AD62" s="326"/>
      <c r="AE62" s="344">
        <v>0</v>
      </c>
      <c r="AF62" s="345"/>
      <c r="AG62" s="345"/>
      <c r="AH62" s="346"/>
      <c r="AI62" s="344"/>
      <c r="AJ62" s="345"/>
      <c r="AK62" s="345"/>
      <c r="AL62" s="346"/>
      <c r="AM62" s="344"/>
      <c r="AN62" s="345"/>
      <c r="AO62" s="345"/>
      <c r="AP62" s="880"/>
    </row>
    <row r="63" spans="1:44" x14ac:dyDescent="0.2">
      <c r="A63" s="320" t="s">
        <v>212</v>
      </c>
      <c r="B63" s="321"/>
      <c r="C63" s="341" t="s">
        <v>333</v>
      </c>
      <c r="D63" s="342"/>
      <c r="E63" s="342"/>
      <c r="F63" s="342"/>
      <c r="G63" s="342"/>
      <c r="H63" s="342"/>
      <c r="I63" s="342"/>
      <c r="J63" s="342"/>
      <c r="K63" s="342"/>
      <c r="L63" s="342"/>
      <c r="M63" s="342"/>
      <c r="N63" s="342"/>
      <c r="O63" s="342"/>
      <c r="P63" s="342"/>
      <c r="Q63" s="342"/>
      <c r="R63" s="342"/>
      <c r="S63" s="342"/>
      <c r="T63" s="342"/>
      <c r="U63" s="342"/>
      <c r="V63" s="342"/>
      <c r="W63" s="342"/>
      <c r="X63" s="342"/>
      <c r="Y63" s="342"/>
      <c r="Z63" s="342"/>
      <c r="AA63" s="342"/>
      <c r="AB63" s="343"/>
      <c r="AC63" s="325" t="s">
        <v>575</v>
      </c>
      <c r="AD63" s="326"/>
      <c r="AE63" s="344">
        <v>0</v>
      </c>
      <c r="AF63" s="345"/>
      <c r="AG63" s="345"/>
      <c r="AH63" s="346"/>
      <c r="AI63" s="344"/>
      <c r="AJ63" s="345"/>
      <c r="AK63" s="345"/>
      <c r="AL63" s="346"/>
      <c r="AM63" s="344"/>
      <c r="AN63" s="345"/>
      <c r="AO63" s="345"/>
      <c r="AP63" s="880"/>
    </row>
    <row r="64" spans="1:44" x14ac:dyDescent="0.2">
      <c r="A64" s="347" t="s">
        <v>213</v>
      </c>
      <c r="B64" s="348"/>
      <c r="C64" s="349" t="s">
        <v>581</v>
      </c>
      <c r="D64" s="350"/>
      <c r="E64" s="350"/>
      <c r="F64" s="350"/>
      <c r="G64" s="350"/>
      <c r="H64" s="350"/>
      <c r="I64" s="350"/>
      <c r="J64" s="350"/>
      <c r="K64" s="350"/>
      <c r="L64" s="350"/>
      <c r="M64" s="350"/>
      <c r="N64" s="350"/>
      <c r="O64" s="350"/>
      <c r="P64" s="350"/>
      <c r="Q64" s="350"/>
      <c r="R64" s="350"/>
      <c r="S64" s="350"/>
      <c r="T64" s="350"/>
      <c r="U64" s="350"/>
      <c r="V64" s="350"/>
      <c r="W64" s="350"/>
      <c r="X64" s="350"/>
      <c r="Y64" s="350"/>
      <c r="Z64" s="350"/>
      <c r="AA64" s="350"/>
      <c r="AB64" s="351"/>
      <c r="AC64" s="352" t="s">
        <v>335</v>
      </c>
      <c r="AD64" s="353"/>
      <c r="AE64" s="364">
        <f>SUM(AE59:AH63)</f>
        <v>0</v>
      </c>
      <c r="AF64" s="365"/>
      <c r="AG64" s="365"/>
      <c r="AH64" s="366"/>
      <c r="AI64" s="364">
        <f t="shared" ref="AI64" si="4">SUM(AI59:AL63)</f>
        <v>0</v>
      </c>
      <c r="AJ64" s="365"/>
      <c r="AK64" s="365"/>
      <c r="AL64" s="366"/>
      <c r="AM64" s="364">
        <f t="shared" ref="AM64" si="5">SUM(AM59:AP63)</f>
        <v>0</v>
      </c>
      <c r="AN64" s="365"/>
      <c r="AO64" s="365"/>
      <c r="AP64" s="881"/>
    </row>
    <row r="65" spans="1:43" x14ac:dyDescent="0.2">
      <c r="A65" s="320" t="s">
        <v>214</v>
      </c>
      <c r="B65" s="321"/>
      <c r="C65" s="341" t="s">
        <v>434</v>
      </c>
      <c r="D65" s="342"/>
      <c r="E65" s="342"/>
      <c r="F65" s="342"/>
      <c r="G65" s="342"/>
      <c r="H65" s="342"/>
      <c r="I65" s="342"/>
      <c r="J65" s="342"/>
      <c r="K65" s="342"/>
      <c r="L65" s="342"/>
      <c r="M65" s="342"/>
      <c r="N65" s="342"/>
      <c r="O65" s="342"/>
      <c r="P65" s="342"/>
      <c r="Q65" s="342"/>
      <c r="R65" s="342"/>
      <c r="S65" s="342"/>
      <c r="T65" s="342"/>
      <c r="U65" s="342"/>
      <c r="V65" s="342"/>
      <c r="W65" s="342"/>
      <c r="X65" s="342"/>
      <c r="Y65" s="342"/>
      <c r="Z65" s="342"/>
      <c r="AA65" s="342"/>
      <c r="AB65" s="343"/>
      <c r="AC65" s="325" t="s">
        <v>336</v>
      </c>
      <c r="AD65" s="326"/>
      <c r="AE65" s="344">
        <v>0</v>
      </c>
      <c r="AF65" s="345"/>
      <c r="AG65" s="345"/>
      <c r="AH65" s="346"/>
      <c r="AI65" s="344"/>
      <c r="AJ65" s="345"/>
      <c r="AK65" s="345"/>
      <c r="AL65" s="346"/>
      <c r="AM65" s="344"/>
      <c r="AN65" s="345"/>
      <c r="AO65" s="345"/>
      <c r="AP65" s="880"/>
    </row>
    <row r="66" spans="1:43" x14ac:dyDescent="0.2">
      <c r="A66" s="320" t="s">
        <v>215</v>
      </c>
      <c r="B66" s="321"/>
      <c r="C66" s="341" t="s">
        <v>579</v>
      </c>
      <c r="D66" s="342"/>
      <c r="E66" s="342"/>
      <c r="F66" s="342"/>
      <c r="G66" s="342"/>
      <c r="H66" s="342"/>
      <c r="I66" s="342"/>
      <c r="J66" s="342"/>
      <c r="K66" s="342"/>
      <c r="L66" s="342"/>
      <c r="M66" s="342"/>
      <c r="N66" s="342"/>
      <c r="O66" s="342"/>
      <c r="P66" s="342"/>
      <c r="Q66" s="342"/>
      <c r="R66" s="342"/>
      <c r="S66" s="342"/>
      <c r="T66" s="342"/>
      <c r="U66" s="342"/>
      <c r="V66" s="342"/>
      <c r="W66" s="342"/>
      <c r="X66" s="342"/>
      <c r="Y66" s="342"/>
      <c r="Z66" s="342"/>
      <c r="AA66" s="342"/>
      <c r="AB66" s="343"/>
      <c r="AC66" s="325" t="s">
        <v>337</v>
      </c>
      <c r="AD66" s="326"/>
      <c r="AE66" s="344">
        <v>0</v>
      </c>
      <c r="AF66" s="345"/>
      <c r="AG66" s="345"/>
      <c r="AH66" s="346"/>
      <c r="AI66" s="344"/>
      <c r="AJ66" s="345"/>
      <c r="AK66" s="345"/>
      <c r="AL66" s="346"/>
      <c r="AM66" s="344"/>
      <c r="AN66" s="345"/>
      <c r="AO66" s="345"/>
      <c r="AP66" s="880"/>
    </row>
    <row r="67" spans="1:43" x14ac:dyDescent="0.2">
      <c r="A67" s="320" t="s">
        <v>216</v>
      </c>
      <c r="B67" s="321"/>
      <c r="C67" s="341" t="s">
        <v>580</v>
      </c>
      <c r="D67" s="342"/>
      <c r="E67" s="342"/>
      <c r="F67" s="342"/>
      <c r="G67" s="342"/>
      <c r="H67" s="342"/>
      <c r="I67" s="342"/>
      <c r="J67" s="342"/>
      <c r="K67" s="342"/>
      <c r="L67" s="342"/>
      <c r="M67" s="342"/>
      <c r="N67" s="342"/>
      <c r="O67" s="342"/>
      <c r="P67" s="342"/>
      <c r="Q67" s="342"/>
      <c r="R67" s="342"/>
      <c r="S67" s="342"/>
      <c r="T67" s="342"/>
      <c r="U67" s="342"/>
      <c r="V67" s="342"/>
      <c r="W67" s="342"/>
      <c r="X67" s="342"/>
      <c r="Y67" s="342"/>
      <c r="Z67" s="342"/>
      <c r="AA67" s="342"/>
      <c r="AB67" s="343"/>
      <c r="AC67" s="325" t="s">
        <v>339</v>
      </c>
      <c r="AD67" s="326"/>
      <c r="AE67" s="344">
        <v>0</v>
      </c>
      <c r="AF67" s="345"/>
      <c r="AG67" s="345"/>
      <c r="AH67" s="346"/>
      <c r="AI67" s="344"/>
      <c r="AJ67" s="345"/>
      <c r="AK67" s="345"/>
      <c r="AL67" s="346"/>
      <c r="AM67" s="344"/>
      <c r="AN67" s="345"/>
      <c r="AO67" s="345"/>
      <c r="AP67" s="880"/>
    </row>
    <row r="68" spans="1:43" x14ac:dyDescent="0.2">
      <c r="A68" s="320" t="s">
        <v>217</v>
      </c>
      <c r="B68" s="321"/>
      <c r="C68" s="341" t="s">
        <v>435</v>
      </c>
      <c r="D68" s="342"/>
      <c r="E68" s="342"/>
      <c r="F68" s="342"/>
      <c r="G68" s="342"/>
      <c r="H68" s="342"/>
      <c r="I68" s="342"/>
      <c r="J68" s="342"/>
      <c r="K68" s="342"/>
      <c r="L68" s="342"/>
      <c r="M68" s="342"/>
      <c r="N68" s="342"/>
      <c r="O68" s="342"/>
      <c r="P68" s="342"/>
      <c r="Q68" s="342"/>
      <c r="R68" s="342"/>
      <c r="S68" s="342"/>
      <c r="T68" s="342"/>
      <c r="U68" s="342"/>
      <c r="V68" s="342"/>
      <c r="W68" s="342"/>
      <c r="X68" s="342"/>
      <c r="Y68" s="342"/>
      <c r="Z68" s="342"/>
      <c r="AA68" s="342"/>
      <c r="AB68" s="343"/>
      <c r="AC68" s="325" t="s">
        <v>577</v>
      </c>
      <c r="AD68" s="326"/>
      <c r="AE68" s="344">
        <v>0</v>
      </c>
      <c r="AF68" s="345"/>
      <c r="AG68" s="345"/>
      <c r="AH68" s="346"/>
      <c r="AI68" s="344"/>
      <c r="AJ68" s="345"/>
      <c r="AK68" s="345"/>
      <c r="AL68" s="346"/>
      <c r="AM68" s="344"/>
      <c r="AN68" s="345"/>
      <c r="AO68" s="345"/>
      <c r="AP68" s="880"/>
    </row>
    <row r="69" spans="1:43" x14ac:dyDescent="0.2">
      <c r="A69" s="320" t="s">
        <v>218</v>
      </c>
      <c r="B69" s="321"/>
      <c r="C69" s="341" t="s">
        <v>338</v>
      </c>
      <c r="D69" s="342"/>
      <c r="E69" s="342"/>
      <c r="F69" s="342"/>
      <c r="G69" s="342"/>
      <c r="H69" s="342"/>
      <c r="I69" s="342"/>
      <c r="J69" s="342"/>
      <c r="K69" s="342"/>
      <c r="L69" s="342"/>
      <c r="M69" s="342"/>
      <c r="N69" s="342"/>
      <c r="O69" s="342"/>
      <c r="P69" s="342"/>
      <c r="Q69" s="342"/>
      <c r="R69" s="342"/>
      <c r="S69" s="342"/>
      <c r="T69" s="342"/>
      <c r="U69" s="342"/>
      <c r="V69" s="342"/>
      <c r="W69" s="342"/>
      <c r="X69" s="342"/>
      <c r="Y69" s="342"/>
      <c r="Z69" s="342"/>
      <c r="AA69" s="342"/>
      <c r="AB69" s="343"/>
      <c r="AC69" s="325" t="s">
        <v>578</v>
      </c>
      <c r="AD69" s="326"/>
      <c r="AE69" s="344">
        <v>0</v>
      </c>
      <c r="AF69" s="345"/>
      <c r="AG69" s="345"/>
      <c r="AH69" s="346"/>
      <c r="AI69" s="344"/>
      <c r="AJ69" s="345"/>
      <c r="AK69" s="345"/>
      <c r="AL69" s="346"/>
      <c r="AM69" s="344"/>
      <c r="AN69" s="345"/>
      <c r="AO69" s="345"/>
      <c r="AP69" s="880"/>
    </row>
    <row r="70" spans="1:43" x14ac:dyDescent="0.2">
      <c r="A70" s="347" t="s">
        <v>219</v>
      </c>
      <c r="B70" s="348"/>
      <c r="C70" s="349" t="s">
        <v>582</v>
      </c>
      <c r="D70" s="350"/>
      <c r="E70" s="350"/>
      <c r="F70" s="350"/>
      <c r="G70" s="350"/>
      <c r="H70" s="350"/>
      <c r="I70" s="350"/>
      <c r="J70" s="350"/>
      <c r="K70" s="350"/>
      <c r="L70" s="350"/>
      <c r="M70" s="350"/>
      <c r="N70" s="350"/>
      <c r="O70" s="350"/>
      <c r="P70" s="350"/>
      <c r="Q70" s="350"/>
      <c r="R70" s="350"/>
      <c r="S70" s="350"/>
      <c r="T70" s="350"/>
      <c r="U70" s="350"/>
      <c r="V70" s="350"/>
      <c r="W70" s="350"/>
      <c r="X70" s="350"/>
      <c r="Y70" s="350"/>
      <c r="Z70" s="350"/>
      <c r="AA70" s="350"/>
      <c r="AB70" s="351"/>
      <c r="AC70" s="352" t="s">
        <v>340</v>
      </c>
      <c r="AD70" s="353"/>
      <c r="AE70" s="364">
        <f>SUM(AE65:AH69)</f>
        <v>0</v>
      </c>
      <c r="AF70" s="365"/>
      <c r="AG70" s="365"/>
      <c r="AH70" s="366"/>
      <c r="AI70" s="364">
        <f t="shared" ref="AI70" si="6">SUM(AI65:AL69)</f>
        <v>0</v>
      </c>
      <c r="AJ70" s="365"/>
      <c r="AK70" s="365"/>
      <c r="AL70" s="366"/>
      <c r="AM70" s="364">
        <f t="shared" ref="AM70" si="7">SUM(AM65:AP69)</f>
        <v>0</v>
      </c>
      <c r="AN70" s="365"/>
      <c r="AO70" s="365"/>
      <c r="AP70" s="881"/>
    </row>
    <row r="71" spans="1:43" ht="15.75" x14ac:dyDescent="0.2">
      <c r="A71" s="819" t="s">
        <v>220</v>
      </c>
      <c r="B71" s="820"/>
      <c r="C71" s="821" t="s">
        <v>583</v>
      </c>
      <c r="D71" s="822"/>
      <c r="E71" s="822"/>
      <c r="F71" s="822"/>
      <c r="G71" s="822"/>
      <c r="H71" s="822"/>
      <c r="I71" s="822"/>
      <c r="J71" s="822"/>
      <c r="K71" s="822"/>
      <c r="L71" s="822"/>
      <c r="M71" s="822"/>
      <c r="N71" s="822"/>
      <c r="O71" s="822"/>
      <c r="P71" s="822"/>
      <c r="Q71" s="822"/>
      <c r="R71" s="822"/>
      <c r="S71" s="822"/>
      <c r="T71" s="822"/>
      <c r="U71" s="822"/>
      <c r="V71" s="822"/>
      <c r="W71" s="822"/>
      <c r="X71" s="822"/>
      <c r="Y71" s="822"/>
      <c r="Z71" s="822"/>
      <c r="AA71" s="822"/>
      <c r="AB71" s="823"/>
      <c r="AC71" s="890" t="s">
        <v>341</v>
      </c>
      <c r="AD71" s="891"/>
      <c r="AE71" s="808">
        <f>AE20+AE26+AE40+AE52+AE58+AE64+AE70</f>
        <v>0</v>
      </c>
      <c r="AF71" s="809"/>
      <c r="AG71" s="809"/>
      <c r="AH71" s="810"/>
      <c r="AI71" s="808">
        <f t="shared" ref="AI71" si="8">AI20+AI26+AI40+AI52+AI58+AI64+AI70</f>
        <v>0</v>
      </c>
      <c r="AJ71" s="809"/>
      <c r="AK71" s="809"/>
      <c r="AL71" s="810"/>
      <c r="AM71" s="808">
        <f t="shared" ref="AM71" si="9">AM20+AM26+AM40+AM52+AM58+AM64+AM70</f>
        <v>27140668</v>
      </c>
      <c r="AN71" s="809"/>
      <c r="AO71" s="809"/>
      <c r="AP71" s="873"/>
      <c r="AQ71" s="180"/>
    </row>
    <row r="72" spans="1:43" x14ac:dyDescent="0.2">
      <c r="A72" s="320" t="s">
        <v>221</v>
      </c>
      <c r="B72" s="321"/>
      <c r="C72" s="382" t="s">
        <v>584</v>
      </c>
      <c r="D72" s="383"/>
      <c r="E72" s="383"/>
      <c r="F72" s="383"/>
      <c r="G72" s="383"/>
      <c r="H72" s="383"/>
      <c r="I72" s="383"/>
      <c r="J72" s="383"/>
      <c r="K72" s="383"/>
      <c r="L72" s="383"/>
      <c r="M72" s="383"/>
      <c r="N72" s="383"/>
      <c r="O72" s="383"/>
      <c r="P72" s="383"/>
      <c r="Q72" s="383"/>
      <c r="R72" s="383"/>
      <c r="S72" s="383"/>
      <c r="T72" s="383"/>
      <c r="U72" s="383"/>
      <c r="V72" s="383"/>
      <c r="W72" s="383"/>
      <c r="X72" s="383"/>
      <c r="Y72" s="383"/>
      <c r="Z72" s="383"/>
      <c r="AA72" s="383"/>
      <c r="AB72" s="384"/>
      <c r="AC72" s="385" t="s">
        <v>342</v>
      </c>
      <c r="AD72" s="386"/>
      <c r="AE72" s="344">
        <v>0</v>
      </c>
      <c r="AF72" s="345"/>
      <c r="AG72" s="345"/>
      <c r="AH72" s="346"/>
      <c r="AI72" s="344"/>
      <c r="AJ72" s="345"/>
      <c r="AK72" s="345"/>
      <c r="AL72" s="346"/>
      <c r="AM72" s="344"/>
      <c r="AN72" s="345"/>
      <c r="AO72" s="345"/>
      <c r="AP72" s="880"/>
    </row>
    <row r="73" spans="1:43" x14ac:dyDescent="0.2">
      <c r="A73" s="320" t="s">
        <v>222</v>
      </c>
      <c r="B73" s="321"/>
      <c r="C73" s="341" t="s">
        <v>343</v>
      </c>
      <c r="D73" s="342"/>
      <c r="E73" s="342"/>
      <c r="F73" s="342"/>
      <c r="G73" s="342"/>
      <c r="H73" s="342"/>
      <c r="I73" s="342"/>
      <c r="J73" s="342"/>
      <c r="K73" s="342"/>
      <c r="L73" s="342"/>
      <c r="M73" s="342"/>
      <c r="N73" s="342"/>
      <c r="O73" s="342"/>
      <c r="P73" s="342"/>
      <c r="Q73" s="342"/>
      <c r="R73" s="342"/>
      <c r="S73" s="342"/>
      <c r="T73" s="342"/>
      <c r="U73" s="342"/>
      <c r="V73" s="342"/>
      <c r="W73" s="342"/>
      <c r="X73" s="342"/>
      <c r="Y73" s="342"/>
      <c r="Z73" s="342"/>
      <c r="AA73" s="342"/>
      <c r="AB73" s="343"/>
      <c r="AC73" s="385" t="s">
        <v>344</v>
      </c>
      <c r="AD73" s="386"/>
      <c r="AE73" s="344">
        <v>0</v>
      </c>
      <c r="AF73" s="345"/>
      <c r="AG73" s="345"/>
      <c r="AH73" s="346"/>
      <c r="AI73" s="344"/>
      <c r="AJ73" s="345"/>
      <c r="AK73" s="345"/>
      <c r="AL73" s="346"/>
      <c r="AM73" s="344"/>
      <c r="AN73" s="345"/>
      <c r="AO73" s="345"/>
      <c r="AP73" s="880"/>
    </row>
    <row r="74" spans="1:43" x14ac:dyDescent="0.2">
      <c r="A74" s="320" t="s">
        <v>223</v>
      </c>
      <c r="B74" s="321"/>
      <c r="C74" s="382" t="s">
        <v>585</v>
      </c>
      <c r="D74" s="383"/>
      <c r="E74" s="383"/>
      <c r="F74" s="383"/>
      <c r="G74" s="383"/>
      <c r="H74" s="383"/>
      <c r="I74" s="383"/>
      <c r="J74" s="383"/>
      <c r="K74" s="383"/>
      <c r="L74" s="383"/>
      <c r="M74" s="383"/>
      <c r="N74" s="383"/>
      <c r="O74" s="383"/>
      <c r="P74" s="383"/>
      <c r="Q74" s="383"/>
      <c r="R74" s="383"/>
      <c r="S74" s="383"/>
      <c r="T74" s="383"/>
      <c r="U74" s="383"/>
      <c r="V74" s="383"/>
      <c r="W74" s="383"/>
      <c r="X74" s="383"/>
      <c r="Y74" s="383"/>
      <c r="Z74" s="383"/>
      <c r="AA74" s="383"/>
      <c r="AB74" s="384"/>
      <c r="AC74" s="385" t="s">
        <v>345</v>
      </c>
      <c r="AD74" s="386"/>
      <c r="AE74" s="344">
        <v>0</v>
      </c>
      <c r="AF74" s="345"/>
      <c r="AG74" s="345"/>
      <c r="AH74" s="346"/>
      <c r="AI74" s="344"/>
      <c r="AJ74" s="345"/>
      <c r="AK74" s="345"/>
      <c r="AL74" s="346"/>
      <c r="AM74" s="344"/>
      <c r="AN74" s="345"/>
      <c r="AO74" s="345"/>
      <c r="AP74" s="880"/>
    </row>
    <row r="75" spans="1:43" x14ac:dyDescent="0.2">
      <c r="A75" s="347" t="s">
        <v>224</v>
      </c>
      <c r="B75" s="348"/>
      <c r="C75" s="349" t="s">
        <v>588</v>
      </c>
      <c r="D75" s="350"/>
      <c r="E75" s="350"/>
      <c r="F75" s="350"/>
      <c r="G75" s="350"/>
      <c r="H75" s="350"/>
      <c r="I75" s="350"/>
      <c r="J75" s="350"/>
      <c r="K75" s="350"/>
      <c r="L75" s="350"/>
      <c r="M75" s="350"/>
      <c r="N75" s="350"/>
      <c r="O75" s="350"/>
      <c r="P75" s="350"/>
      <c r="Q75" s="350"/>
      <c r="R75" s="350"/>
      <c r="S75" s="350"/>
      <c r="T75" s="350"/>
      <c r="U75" s="350"/>
      <c r="V75" s="350"/>
      <c r="W75" s="350"/>
      <c r="X75" s="350"/>
      <c r="Y75" s="350"/>
      <c r="Z75" s="350"/>
      <c r="AA75" s="350"/>
      <c r="AB75" s="351"/>
      <c r="AC75" s="394" t="s">
        <v>346</v>
      </c>
      <c r="AD75" s="395"/>
      <c r="AE75" s="364">
        <f>SUM(AE72:AH74)</f>
        <v>0</v>
      </c>
      <c r="AF75" s="365"/>
      <c r="AG75" s="365"/>
      <c r="AH75" s="366"/>
      <c r="AI75" s="364">
        <f t="shared" ref="AI75" si="10">SUM(AI72:AL74)</f>
        <v>0</v>
      </c>
      <c r="AJ75" s="365"/>
      <c r="AK75" s="365"/>
      <c r="AL75" s="366"/>
      <c r="AM75" s="364">
        <f t="shared" ref="AM75" si="11">SUM(AM72:AP74)</f>
        <v>0</v>
      </c>
      <c r="AN75" s="365"/>
      <c r="AO75" s="365"/>
      <c r="AP75" s="881"/>
    </row>
    <row r="76" spans="1:43" x14ac:dyDescent="0.2">
      <c r="A76" s="320" t="s">
        <v>225</v>
      </c>
      <c r="B76" s="321"/>
      <c r="C76" s="341" t="s">
        <v>347</v>
      </c>
      <c r="D76" s="342"/>
      <c r="E76" s="342"/>
      <c r="F76" s="342"/>
      <c r="G76" s="342"/>
      <c r="H76" s="342"/>
      <c r="I76" s="342"/>
      <c r="J76" s="342"/>
      <c r="K76" s="342"/>
      <c r="L76" s="342"/>
      <c r="M76" s="342"/>
      <c r="N76" s="342"/>
      <c r="O76" s="342"/>
      <c r="P76" s="342"/>
      <c r="Q76" s="342"/>
      <c r="R76" s="342"/>
      <c r="S76" s="342"/>
      <c r="T76" s="342"/>
      <c r="U76" s="342"/>
      <c r="V76" s="342"/>
      <c r="W76" s="342"/>
      <c r="X76" s="342"/>
      <c r="Y76" s="342"/>
      <c r="Z76" s="342"/>
      <c r="AA76" s="342"/>
      <c r="AB76" s="343"/>
      <c r="AC76" s="385" t="s">
        <v>348</v>
      </c>
      <c r="AD76" s="386"/>
      <c r="AE76" s="344">
        <v>0</v>
      </c>
      <c r="AF76" s="345"/>
      <c r="AG76" s="345"/>
      <c r="AH76" s="346"/>
      <c r="AI76" s="344"/>
      <c r="AJ76" s="345"/>
      <c r="AK76" s="345"/>
      <c r="AL76" s="346"/>
      <c r="AM76" s="344"/>
      <c r="AN76" s="345"/>
      <c r="AO76" s="345"/>
      <c r="AP76" s="880"/>
    </row>
    <row r="77" spans="1:43" x14ac:dyDescent="0.2">
      <c r="A77" s="320" t="s">
        <v>226</v>
      </c>
      <c r="B77" s="321"/>
      <c r="C77" s="382" t="s">
        <v>586</v>
      </c>
      <c r="D77" s="383"/>
      <c r="E77" s="383"/>
      <c r="F77" s="383"/>
      <c r="G77" s="383"/>
      <c r="H77" s="383"/>
      <c r="I77" s="383"/>
      <c r="J77" s="383"/>
      <c r="K77" s="383"/>
      <c r="L77" s="383"/>
      <c r="M77" s="383"/>
      <c r="N77" s="383"/>
      <c r="O77" s="383"/>
      <c r="P77" s="383"/>
      <c r="Q77" s="383"/>
      <c r="R77" s="383"/>
      <c r="S77" s="383"/>
      <c r="T77" s="383"/>
      <c r="U77" s="383"/>
      <c r="V77" s="383"/>
      <c r="W77" s="383"/>
      <c r="X77" s="383"/>
      <c r="Y77" s="383"/>
      <c r="Z77" s="383"/>
      <c r="AA77" s="383"/>
      <c r="AB77" s="384"/>
      <c r="AC77" s="385" t="s">
        <v>349</v>
      </c>
      <c r="AD77" s="386"/>
      <c r="AE77" s="344">
        <v>0</v>
      </c>
      <c r="AF77" s="345"/>
      <c r="AG77" s="345"/>
      <c r="AH77" s="346"/>
      <c r="AI77" s="344"/>
      <c r="AJ77" s="345"/>
      <c r="AK77" s="345"/>
      <c r="AL77" s="346"/>
      <c r="AM77" s="344"/>
      <c r="AN77" s="345"/>
      <c r="AO77" s="345"/>
      <c r="AP77" s="880"/>
    </row>
    <row r="78" spans="1:43" x14ac:dyDescent="0.2">
      <c r="A78" s="320" t="s">
        <v>227</v>
      </c>
      <c r="B78" s="321"/>
      <c r="C78" s="341" t="s">
        <v>350</v>
      </c>
      <c r="D78" s="342"/>
      <c r="E78" s="342"/>
      <c r="F78" s="342"/>
      <c r="G78" s="342"/>
      <c r="H78" s="342"/>
      <c r="I78" s="342"/>
      <c r="J78" s="342"/>
      <c r="K78" s="342"/>
      <c r="L78" s="342"/>
      <c r="M78" s="342"/>
      <c r="N78" s="342"/>
      <c r="O78" s="342"/>
      <c r="P78" s="342"/>
      <c r="Q78" s="342"/>
      <c r="R78" s="342"/>
      <c r="S78" s="342"/>
      <c r="T78" s="342"/>
      <c r="U78" s="342"/>
      <c r="V78" s="342"/>
      <c r="W78" s="342"/>
      <c r="X78" s="342"/>
      <c r="Y78" s="342"/>
      <c r="Z78" s="342"/>
      <c r="AA78" s="342"/>
      <c r="AB78" s="343"/>
      <c r="AC78" s="385" t="s">
        <v>351</v>
      </c>
      <c r="AD78" s="386"/>
      <c r="AE78" s="344">
        <v>0</v>
      </c>
      <c r="AF78" s="345"/>
      <c r="AG78" s="345"/>
      <c r="AH78" s="346"/>
      <c r="AI78" s="344"/>
      <c r="AJ78" s="345"/>
      <c r="AK78" s="345"/>
      <c r="AL78" s="346"/>
      <c r="AM78" s="344"/>
      <c r="AN78" s="345"/>
      <c r="AO78" s="345"/>
      <c r="AP78" s="880"/>
    </row>
    <row r="79" spans="1:43" x14ac:dyDescent="0.2">
      <c r="A79" s="320" t="s">
        <v>228</v>
      </c>
      <c r="B79" s="321"/>
      <c r="C79" s="382" t="s">
        <v>587</v>
      </c>
      <c r="D79" s="383"/>
      <c r="E79" s="383"/>
      <c r="F79" s="383"/>
      <c r="G79" s="383"/>
      <c r="H79" s="383"/>
      <c r="I79" s="383"/>
      <c r="J79" s="383"/>
      <c r="K79" s="383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3"/>
      <c r="AA79" s="383"/>
      <c r="AB79" s="384"/>
      <c r="AC79" s="385" t="s">
        <v>352</v>
      </c>
      <c r="AD79" s="386"/>
      <c r="AE79" s="344">
        <v>0</v>
      </c>
      <c r="AF79" s="345"/>
      <c r="AG79" s="345"/>
      <c r="AH79" s="346"/>
      <c r="AI79" s="344"/>
      <c r="AJ79" s="345"/>
      <c r="AK79" s="345"/>
      <c r="AL79" s="346"/>
      <c r="AM79" s="344"/>
      <c r="AN79" s="345"/>
      <c r="AO79" s="345"/>
      <c r="AP79" s="880"/>
    </row>
    <row r="80" spans="1:43" x14ac:dyDescent="0.2">
      <c r="A80" s="347" t="s">
        <v>229</v>
      </c>
      <c r="B80" s="348"/>
      <c r="C80" s="396" t="s">
        <v>589</v>
      </c>
      <c r="D80" s="397"/>
      <c r="E80" s="397"/>
      <c r="F80" s="397"/>
      <c r="G80" s="397"/>
      <c r="H80" s="397"/>
      <c r="I80" s="397"/>
      <c r="J80" s="397"/>
      <c r="K80" s="397"/>
      <c r="L80" s="397"/>
      <c r="M80" s="397"/>
      <c r="N80" s="397"/>
      <c r="O80" s="397"/>
      <c r="P80" s="397"/>
      <c r="Q80" s="397"/>
      <c r="R80" s="397"/>
      <c r="S80" s="397"/>
      <c r="T80" s="397"/>
      <c r="U80" s="397"/>
      <c r="V80" s="397"/>
      <c r="W80" s="397"/>
      <c r="X80" s="397"/>
      <c r="Y80" s="397"/>
      <c r="Z80" s="397"/>
      <c r="AA80" s="397"/>
      <c r="AB80" s="398"/>
      <c r="AC80" s="394" t="s">
        <v>353</v>
      </c>
      <c r="AD80" s="395"/>
      <c r="AE80" s="364">
        <f>SUM(AE76:AH79)</f>
        <v>0</v>
      </c>
      <c r="AF80" s="365"/>
      <c r="AG80" s="365"/>
      <c r="AH80" s="366"/>
      <c r="AI80" s="364">
        <f t="shared" ref="AI80" si="12">SUM(AI76:AL79)</f>
        <v>0</v>
      </c>
      <c r="AJ80" s="365"/>
      <c r="AK80" s="365"/>
      <c r="AL80" s="366"/>
      <c r="AM80" s="364">
        <f t="shared" ref="AM80" si="13">SUM(AM76:AP79)</f>
        <v>0</v>
      </c>
      <c r="AN80" s="365"/>
      <c r="AO80" s="365"/>
      <c r="AP80" s="881"/>
    </row>
    <row r="81" spans="1:44" x14ac:dyDescent="0.2">
      <c r="A81" s="320" t="s">
        <v>230</v>
      </c>
      <c r="B81" s="321"/>
      <c r="C81" s="341" t="s">
        <v>354</v>
      </c>
      <c r="D81" s="342"/>
      <c r="E81" s="342"/>
      <c r="F81" s="342"/>
      <c r="G81" s="342"/>
      <c r="H81" s="342"/>
      <c r="I81" s="342"/>
      <c r="J81" s="342"/>
      <c r="K81" s="342"/>
      <c r="L81" s="342"/>
      <c r="M81" s="342"/>
      <c r="N81" s="342"/>
      <c r="O81" s="342"/>
      <c r="P81" s="342"/>
      <c r="Q81" s="342"/>
      <c r="R81" s="342"/>
      <c r="S81" s="342"/>
      <c r="T81" s="342"/>
      <c r="U81" s="342"/>
      <c r="V81" s="342"/>
      <c r="W81" s="342"/>
      <c r="X81" s="342"/>
      <c r="Y81" s="342"/>
      <c r="Z81" s="342"/>
      <c r="AA81" s="342"/>
      <c r="AB81" s="343"/>
      <c r="AC81" s="385" t="s">
        <v>355</v>
      </c>
      <c r="AD81" s="386"/>
      <c r="AE81" s="344">
        <v>0</v>
      </c>
      <c r="AF81" s="345"/>
      <c r="AG81" s="345"/>
      <c r="AH81" s="346"/>
      <c r="AI81" s="344">
        <v>0</v>
      </c>
      <c r="AJ81" s="345"/>
      <c r="AK81" s="345"/>
      <c r="AL81" s="346"/>
      <c r="AM81" s="344">
        <v>0</v>
      </c>
      <c r="AN81" s="345"/>
      <c r="AO81" s="345"/>
      <c r="AP81" s="880"/>
    </row>
    <row r="82" spans="1:44" x14ac:dyDescent="0.2">
      <c r="A82" s="320" t="s">
        <v>231</v>
      </c>
      <c r="B82" s="321"/>
      <c r="C82" s="341" t="s">
        <v>356</v>
      </c>
      <c r="D82" s="342"/>
      <c r="E82" s="342"/>
      <c r="F82" s="342"/>
      <c r="G82" s="342"/>
      <c r="H82" s="342"/>
      <c r="I82" s="342"/>
      <c r="J82" s="342"/>
      <c r="K82" s="342"/>
      <c r="L82" s="342"/>
      <c r="M82" s="342"/>
      <c r="N82" s="342"/>
      <c r="O82" s="342"/>
      <c r="P82" s="342"/>
      <c r="Q82" s="342"/>
      <c r="R82" s="342"/>
      <c r="S82" s="342"/>
      <c r="T82" s="342"/>
      <c r="U82" s="342"/>
      <c r="V82" s="342"/>
      <c r="W82" s="342"/>
      <c r="X82" s="342"/>
      <c r="Y82" s="342"/>
      <c r="Z82" s="342"/>
      <c r="AA82" s="342"/>
      <c r="AB82" s="343"/>
      <c r="AC82" s="385" t="s">
        <v>357</v>
      </c>
      <c r="AD82" s="386"/>
      <c r="AE82" s="344">
        <v>0</v>
      </c>
      <c r="AF82" s="345"/>
      <c r="AG82" s="345"/>
      <c r="AH82" s="346"/>
      <c r="AI82" s="344"/>
      <c r="AJ82" s="345"/>
      <c r="AK82" s="345"/>
      <c r="AL82" s="346"/>
      <c r="AM82" s="344"/>
      <c r="AN82" s="345"/>
      <c r="AO82" s="345"/>
      <c r="AP82" s="880"/>
    </row>
    <row r="83" spans="1:44" x14ac:dyDescent="0.2">
      <c r="A83" s="347" t="s">
        <v>232</v>
      </c>
      <c r="B83" s="348"/>
      <c r="C83" s="349" t="s">
        <v>591</v>
      </c>
      <c r="D83" s="350"/>
      <c r="E83" s="350"/>
      <c r="F83" s="350"/>
      <c r="G83" s="350"/>
      <c r="H83" s="350"/>
      <c r="I83" s="350"/>
      <c r="J83" s="350"/>
      <c r="K83" s="350"/>
      <c r="L83" s="350"/>
      <c r="M83" s="350"/>
      <c r="N83" s="350"/>
      <c r="O83" s="350"/>
      <c r="P83" s="350"/>
      <c r="Q83" s="350"/>
      <c r="R83" s="350"/>
      <c r="S83" s="350"/>
      <c r="T83" s="350"/>
      <c r="U83" s="350"/>
      <c r="V83" s="350"/>
      <c r="W83" s="350"/>
      <c r="X83" s="350"/>
      <c r="Y83" s="350"/>
      <c r="Z83" s="350"/>
      <c r="AA83" s="350"/>
      <c r="AB83" s="351"/>
      <c r="AC83" s="394" t="s">
        <v>358</v>
      </c>
      <c r="AD83" s="395"/>
      <c r="AE83" s="364">
        <f>SUM(AE81:AH82)</f>
        <v>0</v>
      </c>
      <c r="AF83" s="365"/>
      <c r="AG83" s="365"/>
      <c r="AH83" s="366"/>
      <c r="AI83" s="364">
        <v>0</v>
      </c>
      <c r="AJ83" s="365"/>
      <c r="AK83" s="365"/>
      <c r="AL83" s="366"/>
      <c r="AM83" s="826">
        <v>150727</v>
      </c>
      <c r="AN83" s="827"/>
      <c r="AO83" s="827"/>
      <c r="AP83" s="875"/>
      <c r="AQ83" s="136"/>
    </row>
    <row r="84" spans="1:44" x14ac:dyDescent="0.2">
      <c r="A84" s="320" t="s">
        <v>233</v>
      </c>
      <c r="B84" s="321"/>
      <c r="C84" s="382" t="s">
        <v>359</v>
      </c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3"/>
      <c r="P84" s="383"/>
      <c r="Q84" s="383"/>
      <c r="R84" s="383"/>
      <c r="S84" s="383"/>
      <c r="T84" s="383"/>
      <c r="U84" s="383"/>
      <c r="V84" s="383"/>
      <c r="W84" s="383"/>
      <c r="X84" s="383"/>
      <c r="Y84" s="383"/>
      <c r="Z84" s="383"/>
      <c r="AA84" s="383"/>
      <c r="AB84" s="384"/>
      <c r="AC84" s="385" t="s">
        <v>360</v>
      </c>
      <c r="AD84" s="386"/>
      <c r="AE84" s="344">
        <v>0</v>
      </c>
      <c r="AF84" s="345"/>
      <c r="AG84" s="345"/>
      <c r="AH84" s="346"/>
      <c r="AI84" s="344"/>
      <c r="AJ84" s="345"/>
      <c r="AK84" s="345"/>
      <c r="AL84" s="346"/>
      <c r="AM84" s="344"/>
      <c r="AN84" s="345"/>
      <c r="AO84" s="345"/>
      <c r="AP84" s="880"/>
    </row>
    <row r="85" spans="1:44" x14ac:dyDescent="0.2">
      <c r="A85" s="320" t="s">
        <v>234</v>
      </c>
      <c r="B85" s="321"/>
      <c r="C85" s="382" t="s">
        <v>361</v>
      </c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383"/>
      <c r="Q85" s="383"/>
      <c r="R85" s="383"/>
      <c r="S85" s="383"/>
      <c r="T85" s="383"/>
      <c r="U85" s="383"/>
      <c r="V85" s="383"/>
      <c r="W85" s="383"/>
      <c r="X85" s="383"/>
      <c r="Y85" s="383"/>
      <c r="Z85" s="383"/>
      <c r="AA85" s="383"/>
      <c r="AB85" s="384"/>
      <c r="AC85" s="385" t="s">
        <v>362</v>
      </c>
      <c r="AD85" s="386"/>
      <c r="AE85" s="344">
        <v>0</v>
      </c>
      <c r="AF85" s="345"/>
      <c r="AG85" s="345"/>
      <c r="AH85" s="346"/>
      <c r="AI85" s="344"/>
      <c r="AJ85" s="345"/>
      <c r="AK85" s="345"/>
      <c r="AL85" s="346"/>
      <c r="AM85" s="344"/>
      <c r="AN85" s="345"/>
      <c r="AO85" s="345"/>
      <c r="AP85" s="880"/>
    </row>
    <row r="86" spans="1:44" x14ac:dyDescent="0.2">
      <c r="A86" s="320" t="s">
        <v>235</v>
      </c>
      <c r="B86" s="321"/>
      <c r="C86" s="382" t="s">
        <v>363</v>
      </c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3"/>
      <c r="P86" s="383"/>
      <c r="Q86" s="383"/>
      <c r="R86" s="383"/>
      <c r="S86" s="383"/>
      <c r="T86" s="383"/>
      <c r="U86" s="383"/>
      <c r="V86" s="383"/>
      <c r="W86" s="383"/>
      <c r="X86" s="383"/>
      <c r="Y86" s="383"/>
      <c r="Z86" s="383"/>
      <c r="AA86" s="383"/>
      <c r="AB86" s="384"/>
      <c r="AC86" s="394" t="s">
        <v>364</v>
      </c>
      <c r="AD86" s="395"/>
      <c r="AE86" s="886">
        <v>21083380</v>
      </c>
      <c r="AF86" s="887"/>
      <c r="AG86" s="887"/>
      <c r="AH86" s="888"/>
      <c r="AI86" s="886">
        <v>40825000</v>
      </c>
      <c r="AJ86" s="887"/>
      <c r="AK86" s="887"/>
      <c r="AL86" s="888"/>
      <c r="AM86" s="886">
        <v>28445605</v>
      </c>
      <c r="AN86" s="887"/>
      <c r="AO86" s="887"/>
      <c r="AP86" s="889"/>
      <c r="AQ86" s="180">
        <f>SUM(AE86:AP86)</f>
        <v>90353985</v>
      </c>
      <c r="AR86" s="182"/>
    </row>
    <row r="87" spans="1:44" x14ac:dyDescent="0.2">
      <c r="A87" s="320" t="s">
        <v>236</v>
      </c>
      <c r="B87" s="321"/>
      <c r="C87" s="382" t="s">
        <v>590</v>
      </c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3"/>
      <c r="P87" s="383"/>
      <c r="Q87" s="383"/>
      <c r="R87" s="383"/>
      <c r="S87" s="383"/>
      <c r="T87" s="383"/>
      <c r="U87" s="383"/>
      <c r="V87" s="383"/>
      <c r="W87" s="383"/>
      <c r="X87" s="383"/>
      <c r="Y87" s="383"/>
      <c r="Z87" s="383"/>
      <c r="AA87" s="383"/>
      <c r="AB87" s="384"/>
      <c r="AC87" s="385" t="s">
        <v>365</v>
      </c>
      <c r="AD87" s="386"/>
      <c r="AE87" s="344">
        <v>0</v>
      </c>
      <c r="AF87" s="345"/>
      <c r="AG87" s="345"/>
      <c r="AH87" s="346"/>
      <c r="AI87" s="344"/>
      <c r="AJ87" s="345"/>
      <c r="AK87" s="345"/>
      <c r="AL87" s="346"/>
      <c r="AM87" s="344"/>
      <c r="AN87" s="345"/>
      <c r="AO87" s="345"/>
      <c r="AP87" s="880"/>
      <c r="AQ87" s="136"/>
    </row>
    <row r="88" spans="1:44" x14ac:dyDescent="0.2">
      <c r="A88" s="320" t="s">
        <v>237</v>
      </c>
      <c r="B88" s="321"/>
      <c r="C88" s="341" t="s">
        <v>366</v>
      </c>
      <c r="D88" s="342"/>
      <c r="E88" s="342"/>
      <c r="F88" s="342"/>
      <c r="G88" s="342"/>
      <c r="H88" s="342"/>
      <c r="I88" s="342"/>
      <c r="J88" s="342"/>
      <c r="K88" s="342"/>
      <c r="L88" s="342"/>
      <c r="M88" s="342"/>
      <c r="N88" s="342"/>
      <c r="O88" s="342"/>
      <c r="P88" s="342"/>
      <c r="Q88" s="342"/>
      <c r="R88" s="342"/>
      <c r="S88" s="342"/>
      <c r="T88" s="342"/>
      <c r="U88" s="342"/>
      <c r="V88" s="342"/>
      <c r="W88" s="342"/>
      <c r="X88" s="342"/>
      <c r="Y88" s="342"/>
      <c r="Z88" s="342"/>
      <c r="AA88" s="342"/>
      <c r="AB88" s="343"/>
      <c r="AC88" s="385" t="s">
        <v>367</v>
      </c>
      <c r="AD88" s="386"/>
      <c r="AE88" s="344">
        <v>0</v>
      </c>
      <c r="AF88" s="345"/>
      <c r="AG88" s="345"/>
      <c r="AH88" s="346"/>
      <c r="AI88" s="344"/>
      <c r="AJ88" s="345"/>
      <c r="AK88" s="345"/>
      <c r="AL88" s="346"/>
      <c r="AM88" s="344"/>
      <c r="AN88" s="345"/>
      <c r="AO88" s="345"/>
      <c r="AP88" s="880"/>
    </row>
    <row r="89" spans="1:44" x14ac:dyDescent="0.2">
      <c r="A89" s="320" t="s">
        <v>238</v>
      </c>
      <c r="B89" s="321"/>
      <c r="C89" s="341" t="s">
        <v>595</v>
      </c>
      <c r="D89" s="342"/>
      <c r="E89" s="342"/>
      <c r="F89" s="342"/>
      <c r="G89" s="342"/>
      <c r="H89" s="342"/>
      <c r="I89" s="342"/>
      <c r="J89" s="342"/>
      <c r="K89" s="342"/>
      <c r="L89" s="342"/>
      <c r="M89" s="342"/>
      <c r="N89" s="342"/>
      <c r="O89" s="342"/>
      <c r="P89" s="342"/>
      <c r="Q89" s="342"/>
      <c r="R89" s="342"/>
      <c r="S89" s="342"/>
      <c r="T89" s="342"/>
      <c r="U89" s="342"/>
      <c r="V89" s="342"/>
      <c r="W89" s="342"/>
      <c r="X89" s="342"/>
      <c r="Y89" s="342"/>
      <c r="Z89" s="342"/>
      <c r="AA89" s="342"/>
      <c r="AB89" s="343"/>
      <c r="AC89" s="385" t="s">
        <v>593</v>
      </c>
      <c r="AD89" s="386"/>
      <c r="AE89" s="344">
        <v>0</v>
      </c>
      <c r="AF89" s="345"/>
      <c r="AG89" s="345"/>
      <c r="AH89" s="346"/>
      <c r="AI89" s="344"/>
      <c r="AJ89" s="345"/>
      <c r="AK89" s="345"/>
      <c r="AL89" s="346"/>
      <c r="AM89" s="344"/>
      <c r="AN89" s="345"/>
      <c r="AO89" s="345"/>
      <c r="AP89" s="880"/>
    </row>
    <row r="90" spans="1:44" x14ac:dyDescent="0.2">
      <c r="A90" s="320" t="s">
        <v>239</v>
      </c>
      <c r="B90" s="321"/>
      <c r="C90" s="341" t="s">
        <v>596</v>
      </c>
      <c r="D90" s="342"/>
      <c r="E90" s="342"/>
      <c r="F90" s="342"/>
      <c r="G90" s="342"/>
      <c r="H90" s="342"/>
      <c r="I90" s="342"/>
      <c r="J90" s="342"/>
      <c r="K90" s="342"/>
      <c r="L90" s="342"/>
      <c r="M90" s="342"/>
      <c r="N90" s="342"/>
      <c r="O90" s="342"/>
      <c r="P90" s="342"/>
      <c r="Q90" s="342"/>
      <c r="R90" s="342"/>
      <c r="S90" s="342"/>
      <c r="T90" s="342"/>
      <c r="U90" s="342"/>
      <c r="V90" s="342"/>
      <c r="W90" s="342"/>
      <c r="X90" s="342"/>
      <c r="Y90" s="342"/>
      <c r="Z90" s="342"/>
      <c r="AA90" s="342"/>
      <c r="AB90" s="343"/>
      <c r="AC90" s="385" t="s">
        <v>594</v>
      </c>
      <c r="AD90" s="386"/>
      <c r="AE90" s="344">
        <v>0</v>
      </c>
      <c r="AF90" s="345"/>
      <c r="AG90" s="345"/>
      <c r="AH90" s="346"/>
      <c r="AI90" s="344"/>
      <c r="AJ90" s="345"/>
      <c r="AK90" s="345"/>
      <c r="AL90" s="346"/>
      <c r="AM90" s="344"/>
      <c r="AN90" s="345"/>
      <c r="AO90" s="345"/>
      <c r="AP90" s="880"/>
    </row>
    <row r="91" spans="1:44" x14ac:dyDescent="0.2">
      <c r="A91" s="347" t="s">
        <v>240</v>
      </c>
      <c r="B91" s="348"/>
      <c r="C91" s="349" t="s">
        <v>598</v>
      </c>
      <c r="D91" s="350"/>
      <c r="E91" s="350"/>
      <c r="F91" s="350"/>
      <c r="G91" s="350"/>
      <c r="H91" s="350"/>
      <c r="I91" s="350"/>
      <c r="J91" s="350"/>
      <c r="K91" s="350"/>
      <c r="L91" s="350"/>
      <c r="M91" s="350"/>
      <c r="N91" s="350"/>
      <c r="O91" s="350"/>
      <c r="P91" s="350"/>
      <c r="Q91" s="350"/>
      <c r="R91" s="350"/>
      <c r="S91" s="350"/>
      <c r="T91" s="350"/>
      <c r="U91" s="350"/>
      <c r="V91" s="350"/>
      <c r="W91" s="350"/>
      <c r="X91" s="350"/>
      <c r="Y91" s="350"/>
      <c r="Z91" s="350"/>
      <c r="AA91" s="350"/>
      <c r="AB91" s="351"/>
      <c r="AC91" s="394" t="s">
        <v>592</v>
      </c>
      <c r="AD91" s="395"/>
      <c r="AE91" s="736">
        <f>SUM(AE89:AH90)</f>
        <v>0</v>
      </c>
      <c r="AF91" s="737"/>
      <c r="AG91" s="737"/>
      <c r="AH91" s="738"/>
      <c r="AI91" s="736">
        <f t="shared" ref="AI91" si="14">SUM(AI89:AL90)</f>
        <v>0</v>
      </c>
      <c r="AJ91" s="737"/>
      <c r="AK91" s="737"/>
      <c r="AL91" s="738"/>
      <c r="AM91" s="736">
        <f t="shared" ref="AM91" si="15">SUM(AM89:AP90)</f>
        <v>0</v>
      </c>
      <c r="AN91" s="737"/>
      <c r="AO91" s="737"/>
      <c r="AP91" s="876"/>
    </row>
    <row r="92" spans="1:44" x14ac:dyDescent="0.2">
      <c r="A92" s="347" t="s">
        <v>468</v>
      </c>
      <c r="B92" s="348"/>
      <c r="C92" s="349" t="s">
        <v>597</v>
      </c>
      <c r="D92" s="350"/>
      <c r="E92" s="350"/>
      <c r="F92" s="350"/>
      <c r="G92" s="350"/>
      <c r="H92" s="350"/>
      <c r="I92" s="350"/>
      <c r="J92" s="350"/>
      <c r="K92" s="350"/>
      <c r="L92" s="350"/>
      <c r="M92" s="350"/>
      <c r="N92" s="350"/>
      <c r="O92" s="350"/>
      <c r="P92" s="350"/>
      <c r="Q92" s="350"/>
      <c r="R92" s="350"/>
      <c r="S92" s="350"/>
      <c r="T92" s="350"/>
      <c r="U92" s="350"/>
      <c r="V92" s="350"/>
      <c r="W92" s="350"/>
      <c r="X92" s="350"/>
      <c r="Y92" s="350"/>
      <c r="Z92" s="350"/>
      <c r="AA92" s="350"/>
      <c r="AB92" s="351"/>
      <c r="AC92" s="394" t="s">
        <v>368</v>
      </c>
      <c r="AD92" s="395"/>
      <c r="AE92" s="882">
        <f>SUM(AE86)</f>
        <v>21083380</v>
      </c>
      <c r="AF92" s="883"/>
      <c r="AG92" s="883"/>
      <c r="AH92" s="884"/>
      <c r="AI92" s="882">
        <f>SUM(AI86)</f>
        <v>40825000</v>
      </c>
      <c r="AJ92" s="883"/>
      <c r="AK92" s="883"/>
      <c r="AL92" s="884"/>
      <c r="AM92" s="882">
        <f>SUM(AM83,AM86)</f>
        <v>28596332</v>
      </c>
      <c r="AN92" s="883"/>
      <c r="AO92" s="883"/>
      <c r="AP92" s="885"/>
    </row>
    <row r="93" spans="1:44" x14ac:dyDescent="0.2">
      <c r="A93" s="320" t="s">
        <v>469</v>
      </c>
      <c r="B93" s="321"/>
      <c r="C93" s="341" t="s">
        <v>741</v>
      </c>
      <c r="D93" s="342"/>
      <c r="E93" s="342"/>
      <c r="F93" s="342"/>
      <c r="G93" s="342"/>
      <c r="H93" s="342"/>
      <c r="I93" s="342"/>
      <c r="J93" s="342"/>
      <c r="K93" s="342"/>
      <c r="L93" s="342"/>
      <c r="M93" s="342"/>
      <c r="N93" s="342"/>
      <c r="O93" s="342"/>
      <c r="P93" s="342"/>
      <c r="Q93" s="342"/>
      <c r="R93" s="342"/>
      <c r="S93" s="342"/>
      <c r="T93" s="342"/>
      <c r="U93" s="342"/>
      <c r="V93" s="342"/>
      <c r="W93" s="342"/>
      <c r="X93" s="342"/>
      <c r="Y93" s="342"/>
      <c r="Z93" s="342"/>
      <c r="AA93" s="342"/>
      <c r="AB93" s="343"/>
      <c r="AC93" s="385" t="s">
        <v>370</v>
      </c>
      <c r="AD93" s="386"/>
      <c r="AE93" s="344">
        <v>0</v>
      </c>
      <c r="AF93" s="345"/>
      <c r="AG93" s="345"/>
      <c r="AH93" s="346"/>
      <c r="AI93" s="344"/>
      <c r="AJ93" s="345"/>
      <c r="AK93" s="345"/>
      <c r="AL93" s="346"/>
      <c r="AM93" s="344"/>
      <c r="AN93" s="345"/>
      <c r="AO93" s="345"/>
      <c r="AP93" s="880"/>
    </row>
    <row r="94" spans="1:44" x14ac:dyDescent="0.2">
      <c r="A94" s="320" t="s">
        <v>470</v>
      </c>
      <c r="B94" s="321"/>
      <c r="C94" s="341" t="s">
        <v>371</v>
      </c>
      <c r="D94" s="342"/>
      <c r="E94" s="342"/>
      <c r="F94" s="342"/>
      <c r="G94" s="342"/>
      <c r="H94" s="342"/>
      <c r="I94" s="342"/>
      <c r="J94" s="342"/>
      <c r="K94" s="342"/>
      <c r="L94" s="342"/>
      <c r="M94" s="342"/>
      <c r="N94" s="342"/>
      <c r="O94" s="342"/>
      <c r="P94" s="342"/>
      <c r="Q94" s="342"/>
      <c r="R94" s="342"/>
      <c r="S94" s="342"/>
      <c r="T94" s="342"/>
      <c r="U94" s="342"/>
      <c r="V94" s="342"/>
      <c r="W94" s="342"/>
      <c r="X94" s="342"/>
      <c r="Y94" s="342"/>
      <c r="Z94" s="342"/>
      <c r="AA94" s="342"/>
      <c r="AB94" s="343"/>
      <c r="AC94" s="385" t="s">
        <v>372</v>
      </c>
      <c r="AD94" s="386"/>
      <c r="AE94" s="344">
        <v>0</v>
      </c>
      <c r="AF94" s="345"/>
      <c r="AG94" s="345"/>
      <c r="AH94" s="346"/>
      <c r="AI94" s="344"/>
      <c r="AJ94" s="345"/>
      <c r="AK94" s="345"/>
      <c r="AL94" s="346"/>
      <c r="AM94" s="344"/>
      <c r="AN94" s="345"/>
      <c r="AO94" s="345"/>
      <c r="AP94" s="880"/>
    </row>
    <row r="95" spans="1:44" x14ac:dyDescent="0.2">
      <c r="A95" s="320" t="s">
        <v>471</v>
      </c>
      <c r="B95" s="321"/>
      <c r="C95" s="382" t="s">
        <v>373</v>
      </c>
      <c r="D95" s="383"/>
      <c r="E95" s="383"/>
      <c r="F95" s="383"/>
      <c r="G95" s="383"/>
      <c r="H95" s="383"/>
      <c r="I95" s="383"/>
      <c r="J95" s="383"/>
      <c r="K95" s="383"/>
      <c r="L95" s="383"/>
      <c r="M95" s="383"/>
      <c r="N95" s="383"/>
      <c r="O95" s="383"/>
      <c r="P95" s="383"/>
      <c r="Q95" s="383"/>
      <c r="R95" s="383"/>
      <c r="S95" s="383"/>
      <c r="T95" s="383"/>
      <c r="U95" s="383"/>
      <c r="V95" s="383"/>
      <c r="W95" s="383"/>
      <c r="X95" s="383"/>
      <c r="Y95" s="383"/>
      <c r="Z95" s="383"/>
      <c r="AA95" s="383"/>
      <c r="AB95" s="384"/>
      <c r="AC95" s="385" t="s">
        <v>374</v>
      </c>
      <c r="AD95" s="386"/>
      <c r="AE95" s="344">
        <v>0</v>
      </c>
      <c r="AF95" s="345"/>
      <c r="AG95" s="345"/>
      <c r="AH95" s="346"/>
      <c r="AI95" s="344"/>
      <c r="AJ95" s="345"/>
      <c r="AK95" s="345"/>
      <c r="AL95" s="346"/>
      <c r="AM95" s="344"/>
      <c r="AN95" s="345"/>
      <c r="AO95" s="345"/>
      <c r="AP95" s="880"/>
    </row>
    <row r="96" spans="1:44" x14ac:dyDescent="0.2">
      <c r="A96" s="320" t="s">
        <v>472</v>
      </c>
      <c r="B96" s="321"/>
      <c r="C96" s="382" t="s">
        <v>601</v>
      </c>
      <c r="D96" s="383"/>
      <c r="E96" s="383"/>
      <c r="F96" s="383"/>
      <c r="G96" s="383"/>
      <c r="H96" s="383"/>
      <c r="I96" s="383"/>
      <c r="J96" s="383"/>
      <c r="K96" s="383"/>
      <c r="L96" s="383"/>
      <c r="M96" s="383"/>
      <c r="N96" s="383"/>
      <c r="O96" s="383"/>
      <c r="P96" s="383"/>
      <c r="Q96" s="383"/>
      <c r="R96" s="383"/>
      <c r="S96" s="383"/>
      <c r="T96" s="383"/>
      <c r="U96" s="383"/>
      <c r="V96" s="383"/>
      <c r="W96" s="383"/>
      <c r="X96" s="383"/>
      <c r="Y96" s="383"/>
      <c r="Z96" s="383"/>
      <c r="AA96" s="383"/>
      <c r="AB96" s="384"/>
      <c r="AC96" s="385" t="s">
        <v>375</v>
      </c>
      <c r="AD96" s="386"/>
      <c r="AE96" s="344">
        <v>0</v>
      </c>
      <c r="AF96" s="345"/>
      <c r="AG96" s="345"/>
      <c r="AH96" s="346"/>
      <c r="AI96" s="344"/>
      <c r="AJ96" s="345"/>
      <c r="AK96" s="345"/>
      <c r="AL96" s="346"/>
      <c r="AM96" s="344"/>
      <c r="AN96" s="345"/>
      <c r="AO96" s="345"/>
      <c r="AP96" s="880"/>
    </row>
    <row r="97" spans="1:44" x14ac:dyDescent="0.2">
      <c r="A97" s="320" t="s">
        <v>473</v>
      </c>
      <c r="B97" s="321"/>
      <c r="C97" s="382" t="s">
        <v>600</v>
      </c>
      <c r="D97" s="383"/>
      <c r="E97" s="383"/>
      <c r="F97" s="383"/>
      <c r="G97" s="383"/>
      <c r="H97" s="383"/>
      <c r="I97" s="383"/>
      <c r="J97" s="383"/>
      <c r="K97" s="383"/>
      <c r="L97" s="383"/>
      <c r="M97" s="383"/>
      <c r="N97" s="383"/>
      <c r="O97" s="383"/>
      <c r="P97" s="383"/>
      <c r="Q97" s="383"/>
      <c r="R97" s="383"/>
      <c r="S97" s="383"/>
      <c r="T97" s="383"/>
      <c r="U97" s="383"/>
      <c r="V97" s="383"/>
      <c r="W97" s="383"/>
      <c r="X97" s="383"/>
      <c r="Y97" s="383"/>
      <c r="Z97" s="383"/>
      <c r="AA97" s="383"/>
      <c r="AB97" s="384"/>
      <c r="AC97" s="385" t="s">
        <v>602</v>
      </c>
      <c r="AD97" s="386"/>
      <c r="AE97" s="344">
        <v>0</v>
      </c>
      <c r="AF97" s="345"/>
      <c r="AG97" s="345"/>
      <c r="AH97" s="346"/>
      <c r="AI97" s="344"/>
      <c r="AJ97" s="345"/>
      <c r="AK97" s="345"/>
      <c r="AL97" s="346"/>
      <c r="AM97" s="344"/>
      <c r="AN97" s="345"/>
      <c r="AO97" s="345"/>
      <c r="AP97" s="880"/>
    </row>
    <row r="98" spans="1:44" x14ac:dyDescent="0.2">
      <c r="A98" s="347" t="s">
        <v>474</v>
      </c>
      <c r="B98" s="348"/>
      <c r="C98" s="396" t="s">
        <v>599</v>
      </c>
      <c r="D98" s="397"/>
      <c r="E98" s="397"/>
      <c r="F98" s="397"/>
      <c r="G98" s="397"/>
      <c r="H98" s="397"/>
      <c r="I98" s="397"/>
      <c r="J98" s="397"/>
      <c r="K98" s="397"/>
      <c r="L98" s="397"/>
      <c r="M98" s="397"/>
      <c r="N98" s="397"/>
      <c r="O98" s="397"/>
      <c r="P98" s="397"/>
      <c r="Q98" s="397"/>
      <c r="R98" s="397"/>
      <c r="S98" s="397"/>
      <c r="T98" s="397"/>
      <c r="U98" s="397"/>
      <c r="V98" s="397"/>
      <c r="W98" s="397"/>
      <c r="X98" s="397"/>
      <c r="Y98" s="397"/>
      <c r="Z98" s="397"/>
      <c r="AA98" s="397"/>
      <c r="AB98" s="398"/>
      <c r="AC98" s="394" t="s">
        <v>376</v>
      </c>
      <c r="AD98" s="395"/>
      <c r="AE98" s="364">
        <f>SUM(AE93:AH97)</f>
        <v>0</v>
      </c>
      <c r="AF98" s="365"/>
      <c r="AG98" s="365"/>
      <c r="AH98" s="366"/>
      <c r="AI98" s="364">
        <f t="shared" ref="AI98" si="16">SUM(AI93:AL97)</f>
        <v>0</v>
      </c>
      <c r="AJ98" s="365"/>
      <c r="AK98" s="365"/>
      <c r="AL98" s="366"/>
      <c r="AM98" s="364">
        <f t="shared" ref="AM98" si="17">SUM(AM93:AP97)</f>
        <v>0</v>
      </c>
      <c r="AN98" s="365"/>
      <c r="AO98" s="365"/>
      <c r="AP98" s="881"/>
    </row>
    <row r="99" spans="1:44" x14ac:dyDescent="0.2">
      <c r="A99" s="320" t="s">
        <v>475</v>
      </c>
      <c r="B99" s="321"/>
      <c r="C99" s="341" t="s">
        <v>377</v>
      </c>
      <c r="D99" s="342"/>
      <c r="E99" s="342"/>
      <c r="F99" s="342"/>
      <c r="G99" s="342"/>
      <c r="H99" s="342"/>
      <c r="I99" s="342"/>
      <c r="J99" s="342"/>
      <c r="K99" s="342"/>
      <c r="L99" s="342"/>
      <c r="M99" s="342"/>
      <c r="N99" s="342"/>
      <c r="O99" s="342"/>
      <c r="P99" s="342"/>
      <c r="Q99" s="342"/>
      <c r="R99" s="342"/>
      <c r="S99" s="342"/>
      <c r="T99" s="342"/>
      <c r="U99" s="342"/>
      <c r="V99" s="342"/>
      <c r="W99" s="342"/>
      <c r="X99" s="342"/>
      <c r="Y99" s="342"/>
      <c r="Z99" s="342"/>
      <c r="AA99" s="342"/>
      <c r="AB99" s="343"/>
      <c r="AC99" s="385" t="s">
        <v>378</v>
      </c>
      <c r="AD99" s="386"/>
      <c r="AE99" s="344">
        <v>0</v>
      </c>
      <c r="AF99" s="345"/>
      <c r="AG99" s="345"/>
      <c r="AH99" s="346"/>
      <c r="AI99" s="344"/>
      <c r="AJ99" s="345"/>
      <c r="AK99" s="345"/>
      <c r="AL99" s="346"/>
      <c r="AM99" s="344"/>
      <c r="AN99" s="345"/>
      <c r="AO99" s="345"/>
      <c r="AP99" s="880"/>
    </row>
    <row r="100" spans="1:44" x14ac:dyDescent="0.2">
      <c r="A100" s="320" t="s">
        <v>476</v>
      </c>
      <c r="B100" s="321"/>
      <c r="C100" s="341" t="s">
        <v>606</v>
      </c>
      <c r="D100" s="342"/>
      <c r="E100" s="342"/>
      <c r="F100" s="342"/>
      <c r="G100" s="342"/>
      <c r="H100" s="342"/>
      <c r="I100" s="342"/>
      <c r="J100" s="342"/>
      <c r="K100" s="342"/>
      <c r="L100" s="342"/>
      <c r="M100" s="342"/>
      <c r="N100" s="342"/>
      <c r="O100" s="342"/>
      <c r="P100" s="342"/>
      <c r="Q100" s="342"/>
      <c r="R100" s="342"/>
      <c r="S100" s="342"/>
      <c r="T100" s="342"/>
      <c r="U100" s="342"/>
      <c r="V100" s="342"/>
      <c r="W100" s="342"/>
      <c r="X100" s="342"/>
      <c r="Y100" s="342"/>
      <c r="Z100" s="342"/>
      <c r="AA100" s="342"/>
      <c r="AB100" s="343"/>
      <c r="AC100" s="385" t="s">
        <v>604</v>
      </c>
      <c r="AD100" s="386"/>
      <c r="AE100" s="344">
        <v>0</v>
      </c>
      <c r="AF100" s="345"/>
      <c r="AG100" s="345"/>
      <c r="AH100" s="346"/>
      <c r="AI100" s="344"/>
      <c r="AJ100" s="345"/>
      <c r="AK100" s="345"/>
      <c r="AL100" s="346"/>
      <c r="AM100" s="344"/>
      <c r="AN100" s="345"/>
      <c r="AO100" s="345"/>
      <c r="AP100" s="880"/>
    </row>
    <row r="101" spans="1:44" ht="15.75" x14ac:dyDescent="0.2">
      <c r="A101" s="819" t="s">
        <v>477</v>
      </c>
      <c r="B101" s="820"/>
      <c r="C101" s="838" t="s">
        <v>605</v>
      </c>
      <c r="D101" s="839"/>
      <c r="E101" s="839"/>
      <c r="F101" s="839"/>
      <c r="G101" s="839"/>
      <c r="H101" s="839"/>
      <c r="I101" s="839"/>
      <c r="J101" s="839"/>
      <c r="K101" s="839"/>
      <c r="L101" s="839"/>
      <c r="M101" s="839"/>
      <c r="N101" s="839"/>
      <c r="O101" s="839"/>
      <c r="P101" s="839"/>
      <c r="Q101" s="839"/>
      <c r="R101" s="839"/>
      <c r="S101" s="839"/>
      <c r="T101" s="839"/>
      <c r="U101" s="839"/>
      <c r="V101" s="839"/>
      <c r="W101" s="839"/>
      <c r="X101" s="839"/>
      <c r="Y101" s="839"/>
      <c r="Z101" s="839"/>
      <c r="AA101" s="839"/>
      <c r="AB101" s="840"/>
      <c r="AC101" s="878" t="s">
        <v>379</v>
      </c>
      <c r="AD101" s="879"/>
      <c r="AE101" s="808">
        <f>SUM(AE92,AE98:AH100)</f>
        <v>21083380</v>
      </c>
      <c r="AF101" s="809"/>
      <c r="AG101" s="809"/>
      <c r="AH101" s="810"/>
      <c r="AI101" s="808">
        <f t="shared" ref="AI101" si="18">AI92+AI98+AI100+AI99</f>
        <v>40825000</v>
      </c>
      <c r="AJ101" s="809"/>
      <c r="AK101" s="809"/>
      <c r="AL101" s="810"/>
      <c r="AM101" s="808">
        <f t="shared" ref="AM101" si="19">AM92+AM98+AM100+AM99</f>
        <v>28596332</v>
      </c>
      <c r="AN101" s="809"/>
      <c r="AO101" s="809"/>
      <c r="AP101" s="873"/>
      <c r="AQ101" s="136"/>
    </row>
    <row r="102" spans="1:44" ht="18" x14ac:dyDescent="0.2">
      <c r="A102" s="833" t="s">
        <v>478</v>
      </c>
      <c r="B102" s="834"/>
      <c r="C102" s="56" t="s">
        <v>603</v>
      </c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8"/>
      <c r="AC102" s="15"/>
      <c r="AD102" s="16"/>
      <c r="AE102" s="835">
        <f>AE71+AE101</f>
        <v>21083380</v>
      </c>
      <c r="AF102" s="836"/>
      <c r="AG102" s="836"/>
      <c r="AH102" s="837"/>
      <c r="AI102" s="835">
        <f t="shared" ref="AI102" si="20">AI71+AI101</f>
        <v>40825000</v>
      </c>
      <c r="AJ102" s="836"/>
      <c r="AK102" s="836"/>
      <c r="AL102" s="837"/>
      <c r="AM102" s="835">
        <f t="shared" ref="AM102" si="21">AM71+AM101</f>
        <v>55737000</v>
      </c>
      <c r="AN102" s="836"/>
      <c r="AO102" s="836"/>
      <c r="AP102" s="877"/>
      <c r="AQ102" s="181">
        <f>SUM(AE102:AP102)</f>
        <v>117645380</v>
      </c>
      <c r="AR102" s="187"/>
    </row>
    <row r="103" spans="1:44" x14ac:dyDescent="0.2">
      <c r="A103" s="320" t="s">
        <v>479</v>
      </c>
      <c r="B103" s="321"/>
      <c r="C103" s="457" t="s">
        <v>20</v>
      </c>
      <c r="D103" s="458"/>
      <c r="E103" s="458"/>
      <c r="F103" s="458"/>
      <c r="G103" s="458"/>
      <c r="H103" s="458"/>
      <c r="I103" s="458"/>
      <c r="J103" s="458"/>
      <c r="K103" s="458"/>
      <c r="L103" s="458"/>
      <c r="M103" s="458"/>
      <c r="N103" s="458"/>
      <c r="O103" s="458"/>
      <c r="P103" s="458"/>
      <c r="Q103" s="458"/>
      <c r="R103" s="458"/>
      <c r="S103" s="458"/>
      <c r="T103" s="458"/>
      <c r="U103" s="458"/>
      <c r="V103" s="458"/>
      <c r="W103" s="458"/>
      <c r="X103" s="458"/>
      <c r="Y103" s="458"/>
      <c r="Z103" s="458"/>
      <c r="AA103" s="458"/>
      <c r="AB103" s="459"/>
      <c r="AC103" s="758" t="s">
        <v>51</v>
      </c>
      <c r="AD103" s="759"/>
      <c r="AE103" s="736">
        <v>14989932</v>
      </c>
      <c r="AF103" s="737"/>
      <c r="AG103" s="737"/>
      <c r="AH103" s="738"/>
      <c r="AI103" s="736">
        <v>26678830</v>
      </c>
      <c r="AJ103" s="737"/>
      <c r="AK103" s="737"/>
      <c r="AL103" s="738"/>
      <c r="AM103" s="736">
        <v>15681838</v>
      </c>
      <c r="AN103" s="737"/>
      <c r="AO103" s="737"/>
      <c r="AP103" s="876"/>
      <c r="AQ103" s="180"/>
    </row>
    <row r="104" spans="1:44" x14ac:dyDescent="0.2">
      <c r="A104" s="320" t="s">
        <v>480</v>
      </c>
      <c r="B104" s="321"/>
      <c r="C104" s="457" t="s">
        <v>47</v>
      </c>
      <c r="D104" s="458"/>
      <c r="E104" s="458"/>
      <c r="F104" s="458"/>
      <c r="G104" s="458"/>
      <c r="H104" s="458"/>
      <c r="I104" s="458"/>
      <c r="J104" s="458"/>
      <c r="K104" s="458"/>
      <c r="L104" s="458"/>
      <c r="M104" s="458"/>
      <c r="N104" s="458"/>
      <c r="O104" s="458"/>
      <c r="P104" s="458"/>
      <c r="Q104" s="458"/>
      <c r="R104" s="458"/>
      <c r="S104" s="458"/>
      <c r="T104" s="458"/>
      <c r="U104" s="458"/>
      <c r="V104" s="458"/>
      <c r="W104" s="458"/>
      <c r="X104" s="458"/>
      <c r="Y104" s="458"/>
      <c r="Z104" s="458"/>
      <c r="AA104" s="458"/>
      <c r="AB104" s="459"/>
      <c r="AC104" s="473" t="s">
        <v>50</v>
      </c>
      <c r="AD104" s="474"/>
      <c r="AE104" s="736">
        <v>0</v>
      </c>
      <c r="AF104" s="737"/>
      <c r="AG104" s="737"/>
      <c r="AH104" s="738"/>
      <c r="AI104" s="736">
        <v>0</v>
      </c>
      <c r="AJ104" s="737"/>
      <c r="AK104" s="737"/>
      <c r="AL104" s="738"/>
      <c r="AM104" s="736">
        <v>0</v>
      </c>
      <c r="AN104" s="737"/>
      <c r="AO104" s="737"/>
      <c r="AP104" s="876"/>
      <c r="AQ104" s="136"/>
    </row>
    <row r="105" spans="1:44" x14ac:dyDescent="0.2">
      <c r="A105" s="320" t="s">
        <v>481</v>
      </c>
      <c r="B105" s="321"/>
      <c r="C105" s="457" t="s">
        <v>46</v>
      </c>
      <c r="D105" s="458"/>
      <c r="E105" s="458"/>
      <c r="F105" s="458"/>
      <c r="G105" s="458"/>
      <c r="H105" s="458"/>
      <c r="I105" s="458"/>
      <c r="J105" s="458"/>
      <c r="K105" s="458"/>
      <c r="L105" s="458"/>
      <c r="M105" s="458"/>
      <c r="N105" s="458"/>
      <c r="O105" s="458"/>
      <c r="P105" s="458"/>
      <c r="Q105" s="458"/>
      <c r="R105" s="458"/>
      <c r="S105" s="458"/>
      <c r="T105" s="458"/>
      <c r="U105" s="458"/>
      <c r="V105" s="458"/>
      <c r="W105" s="458"/>
      <c r="X105" s="458"/>
      <c r="Y105" s="458"/>
      <c r="Z105" s="458"/>
      <c r="AA105" s="458"/>
      <c r="AB105" s="459"/>
      <c r="AC105" s="460" t="s">
        <v>49</v>
      </c>
      <c r="AD105" s="461"/>
      <c r="AE105" s="736">
        <v>0</v>
      </c>
      <c r="AF105" s="737"/>
      <c r="AG105" s="737"/>
      <c r="AH105" s="738"/>
      <c r="AI105" s="736">
        <v>0</v>
      </c>
      <c r="AJ105" s="737"/>
      <c r="AK105" s="737"/>
      <c r="AL105" s="738"/>
      <c r="AM105" s="736">
        <v>0</v>
      </c>
      <c r="AN105" s="737"/>
      <c r="AO105" s="737"/>
      <c r="AP105" s="876"/>
      <c r="AQ105" s="136"/>
    </row>
    <row r="106" spans="1:44" x14ac:dyDescent="0.2">
      <c r="A106" s="320" t="s">
        <v>482</v>
      </c>
      <c r="B106" s="321"/>
      <c r="C106" s="322" t="s">
        <v>19</v>
      </c>
      <c r="D106" s="323"/>
      <c r="E106" s="323"/>
      <c r="F106" s="323"/>
      <c r="G106" s="323"/>
      <c r="H106" s="323"/>
      <c r="I106" s="323"/>
      <c r="J106" s="323"/>
      <c r="K106" s="323"/>
      <c r="L106" s="323"/>
      <c r="M106" s="323"/>
      <c r="N106" s="323"/>
      <c r="O106" s="323"/>
      <c r="P106" s="323"/>
      <c r="Q106" s="323"/>
      <c r="R106" s="323"/>
      <c r="S106" s="323"/>
      <c r="T106" s="323"/>
      <c r="U106" s="323"/>
      <c r="V106" s="323"/>
      <c r="W106" s="323"/>
      <c r="X106" s="323"/>
      <c r="Y106" s="323"/>
      <c r="Z106" s="323"/>
      <c r="AA106" s="323"/>
      <c r="AB106" s="324"/>
      <c r="AC106" s="473" t="s">
        <v>48</v>
      </c>
      <c r="AD106" s="474"/>
      <c r="AE106" s="736">
        <v>0</v>
      </c>
      <c r="AF106" s="737"/>
      <c r="AG106" s="737"/>
      <c r="AH106" s="738"/>
      <c r="AI106" s="736">
        <v>0</v>
      </c>
      <c r="AJ106" s="737"/>
      <c r="AK106" s="737"/>
      <c r="AL106" s="738"/>
      <c r="AM106" s="736">
        <v>0</v>
      </c>
      <c r="AN106" s="737"/>
      <c r="AO106" s="737"/>
      <c r="AP106" s="876"/>
    </row>
    <row r="107" spans="1:44" x14ac:dyDescent="0.2">
      <c r="A107" s="320" t="s">
        <v>483</v>
      </c>
      <c r="B107" s="321"/>
      <c r="C107" s="322" t="s">
        <v>16</v>
      </c>
      <c r="D107" s="323"/>
      <c r="E107" s="323"/>
      <c r="F107" s="323"/>
      <c r="G107" s="323"/>
      <c r="H107" s="323"/>
      <c r="I107" s="323"/>
      <c r="J107" s="323"/>
      <c r="K107" s="323"/>
      <c r="L107" s="323"/>
      <c r="M107" s="323"/>
      <c r="N107" s="323"/>
      <c r="O107" s="323"/>
      <c r="P107" s="323"/>
      <c r="Q107" s="323"/>
      <c r="R107" s="323"/>
      <c r="S107" s="323"/>
      <c r="T107" s="323"/>
      <c r="U107" s="323"/>
      <c r="V107" s="323"/>
      <c r="W107" s="323"/>
      <c r="X107" s="323"/>
      <c r="Y107" s="323"/>
      <c r="Z107" s="323"/>
      <c r="AA107" s="323"/>
      <c r="AB107" s="324"/>
      <c r="AC107" s="460" t="s">
        <v>45</v>
      </c>
      <c r="AD107" s="461"/>
      <c r="AE107" s="763">
        <v>0</v>
      </c>
      <c r="AF107" s="764"/>
      <c r="AG107" s="764"/>
      <c r="AH107" s="765"/>
      <c r="AI107" s="763">
        <v>0</v>
      </c>
      <c r="AJ107" s="764"/>
      <c r="AK107" s="764"/>
      <c r="AL107" s="765"/>
      <c r="AM107" s="763">
        <v>0</v>
      </c>
      <c r="AN107" s="764"/>
      <c r="AO107" s="764"/>
      <c r="AP107" s="874"/>
    </row>
    <row r="108" spans="1:44" x14ac:dyDescent="0.2">
      <c r="A108" s="320" t="s">
        <v>484</v>
      </c>
      <c r="B108" s="321"/>
      <c r="C108" s="322" t="s">
        <v>17</v>
      </c>
      <c r="D108" s="323"/>
      <c r="E108" s="323"/>
      <c r="F108" s="323"/>
      <c r="G108" s="323"/>
      <c r="H108" s="323"/>
      <c r="I108" s="323"/>
      <c r="J108" s="323"/>
      <c r="K108" s="323"/>
      <c r="L108" s="323"/>
      <c r="M108" s="323"/>
      <c r="N108" s="323"/>
      <c r="O108" s="323"/>
      <c r="P108" s="323"/>
      <c r="Q108" s="323"/>
      <c r="R108" s="323"/>
      <c r="S108" s="323"/>
      <c r="T108" s="323"/>
      <c r="U108" s="323"/>
      <c r="V108" s="323"/>
      <c r="W108" s="323"/>
      <c r="X108" s="323"/>
      <c r="Y108" s="323"/>
      <c r="Z108" s="323"/>
      <c r="AA108" s="323"/>
      <c r="AB108" s="324"/>
      <c r="AC108" s="473" t="s">
        <v>44</v>
      </c>
      <c r="AD108" s="474"/>
      <c r="AE108" s="736">
        <v>0</v>
      </c>
      <c r="AF108" s="737"/>
      <c r="AG108" s="737"/>
      <c r="AH108" s="738"/>
      <c r="AI108" s="736">
        <v>0</v>
      </c>
      <c r="AJ108" s="737"/>
      <c r="AK108" s="737"/>
      <c r="AL108" s="738"/>
      <c r="AM108" s="763">
        <v>0</v>
      </c>
      <c r="AN108" s="764"/>
      <c r="AO108" s="764"/>
      <c r="AP108" s="874"/>
      <c r="AQ108" s="136"/>
    </row>
    <row r="109" spans="1:44" x14ac:dyDescent="0.2">
      <c r="A109" s="320" t="s">
        <v>485</v>
      </c>
      <c r="B109" s="321"/>
      <c r="C109" s="322" t="s">
        <v>21</v>
      </c>
      <c r="D109" s="323"/>
      <c r="E109" s="323"/>
      <c r="F109" s="323"/>
      <c r="G109" s="323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3"/>
      <c r="AB109" s="324"/>
      <c r="AC109" s="473" t="s">
        <v>43</v>
      </c>
      <c r="AD109" s="474"/>
      <c r="AE109" s="736">
        <v>735600</v>
      </c>
      <c r="AF109" s="737"/>
      <c r="AG109" s="737"/>
      <c r="AH109" s="738"/>
      <c r="AI109" s="736">
        <v>1429533</v>
      </c>
      <c r="AJ109" s="737"/>
      <c r="AK109" s="737"/>
      <c r="AL109" s="738"/>
      <c r="AM109" s="736">
        <v>1226000</v>
      </c>
      <c r="AN109" s="737"/>
      <c r="AO109" s="737"/>
      <c r="AP109" s="876"/>
      <c r="AQ109" s="136"/>
    </row>
    <row r="110" spans="1:44" x14ac:dyDescent="0.2">
      <c r="A110" s="320" t="s">
        <v>486</v>
      </c>
      <c r="B110" s="321"/>
      <c r="C110" s="322" t="s">
        <v>41</v>
      </c>
      <c r="D110" s="323"/>
      <c r="E110" s="323"/>
      <c r="F110" s="323"/>
      <c r="G110" s="323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4"/>
      <c r="AC110" s="460" t="s">
        <v>42</v>
      </c>
      <c r="AD110" s="461"/>
      <c r="AE110" s="763">
        <v>0</v>
      </c>
      <c r="AF110" s="764"/>
      <c r="AG110" s="764"/>
      <c r="AH110" s="765"/>
      <c r="AI110" s="763">
        <v>0</v>
      </c>
      <c r="AJ110" s="764"/>
      <c r="AK110" s="764"/>
      <c r="AL110" s="765"/>
      <c r="AM110" s="763">
        <v>0</v>
      </c>
      <c r="AN110" s="764"/>
      <c r="AO110" s="764"/>
      <c r="AP110" s="874"/>
    </row>
    <row r="111" spans="1:44" x14ac:dyDescent="0.2">
      <c r="A111" s="320" t="s">
        <v>487</v>
      </c>
      <c r="B111" s="321"/>
      <c r="C111" s="341" t="s">
        <v>18</v>
      </c>
      <c r="D111" s="342"/>
      <c r="E111" s="342"/>
      <c r="F111" s="342"/>
      <c r="G111" s="342"/>
      <c r="H111" s="342"/>
      <c r="I111" s="342"/>
      <c r="J111" s="342"/>
      <c r="K111" s="342"/>
      <c r="L111" s="342"/>
      <c r="M111" s="342"/>
      <c r="N111" s="342"/>
      <c r="O111" s="342"/>
      <c r="P111" s="342"/>
      <c r="Q111" s="342"/>
      <c r="R111" s="342"/>
      <c r="S111" s="342"/>
      <c r="T111" s="342"/>
      <c r="U111" s="342"/>
      <c r="V111" s="342"/>
      <c r="W111" s="342"/>
      <c r="X111" s="342"/>
      <c r="Y111" s="342"/>
      <c r="Z111" s="342"/>
      <c r="AA111" s="342"/>
      <c r="AB111" s="343"/>
      <c r="AC111" s="473" t="s">
        <v>40</v>
      </c>
      <c r="AD111" s="474"/>
      <c r="AE111" s="736">
        <v>40000</v>
      </c>
      <c r="AF111" s="737"/>
      <c r="AG111" s="737"/>
      <c r="AH111" s="738"/>
      <c r="AI111" s="736">
        <v>332570</v>
      </c>
      <c r="AJ111" s="737"/>
      <c r="AK111" s="737"/>
      <c r="AL111" s="738"/>
      <c r="AM111" s="736">
        <v>0</v>
      </c>
      <c r="AN111" s="737"/>
      <c r="AO111" s="737"/>
      <c r="AP111" s="876"/>
      <c r="AQ111" s="136"/>
    </row>
    <row r="112" spans="1:44" x14ac:dyDescent="0.2">
      <c r="A112" s="320" t="s">
        <v>488</v>
      </c>
      <c r="B112" s="321"/>
      <c r="C112" s="341" t="s">
        <v>37</v>
      </c>
      <c r="D112" s="342"/>
      <c r="E112" s="342"/>
      <c r="F112" s="342"/>
      <c r="G112" s="342"/>
      <c r="H112" s="342"/>
      <c r="I112" s="342"/>
      <c r="J112" s="342"/>
      <c r="K112" s="342"/>
      <c r="L112" s="342"/>
      <c r="M112" s="342"/>
      <c r="N112" s="342"/>
      <c r="O112" s="342"/>
      <c r="P112" s="342"/>
      <c r="Q112" s="342"/>
      <c r="R112" s="342"/>
      <c r="S112" s="342"/>
      <c r="T112" s="342"/>
      <c r="U112" s="342"/>
      <c r="V112" s="342"/>
      <c r="W112" s="342"/>
      <c r="X112" s="342"/>
      <c r="Y112" s="342"/>
      <c r="Z112" s="342"/>
      <c r="AA112" s="342"/>
      <c r="AB112" s="343"/>
      <c r="AC112" s="460" t="s">
        <v>39</v>
      </c>
      <c r="AD112" s="461"/>
      <c r="AE112" s="763">
        <v>0</v>
      </c>
      <c r="AF112" s="764"/>
      <c r="AG112" s="764"/>
      <c r="AH112" s="765"/>
      <c r="AI112" s="763">
        <v>0</v>
      </c>
      <c r="AJ112" s="764"/>
      <c r="AK112" s="764"/>
      <c r="AL112" s="765"/>
      <c r="AM112" s="763">
        <v>0</v>
      </c>
      <c r="AN112" s="764"/>
      <c r="AO112" s="764"/>
      <c r="AP112" s="874"/>
    </row>
    <row r="113" spans="1:46" x14ac:dyDescent="0.2">
      <c r="A113" s="320" t="s">
        <v>489</v>
      </c>
      <c r="B113" s="321"/>
      <c r="C113" s="341" t="s">
        <v>36</v>
      </c>
      <c r="D113" s="342"/>
      <c r="E113" s="342"/>
      <c r="F113" s="342"/>
      <c r="G113" s="342"/>
      <c r="H113" s="342"/>
      <c r="I113" s="342"/>
      <c r="J113" s="342"/>
      <c r="K113" s="342"/>
      <c r="L113" s="342"/>
      <c r="M113" s="342"/>
      <c r="N113" s="342"/>
      <c r="O113" s="342"/>
      <c r="P113" s="342"/>
      <c r="Q113" s="342"/>
      <c r="R113" s="342"/>
      <c r="S113" s="342"/>
      <c r="T113" s="342"/>
      <c r="U113" s="342"/>
      <c r="V113" s="342"/>
      <c r="W113" s="342"/>
      <c r="X113" s="342"/>
      <c r="Y113" s="342"/>
      <c r="Z113" s="342"/>
      <c r="AA113" s="342"/>
      <c r="AB113" s="343"/>
      <c r="AC113" s="460" t="s">
        <v>38</v>
      </c>
      <c r="AD113" s="461"/>
      <c r="AE113" s="763">
        <v>0</v>
      </c>
      <c r="AF113" s="764"/>
      <c r="AG113" s="764"/>
      <c r="AH113" s="765"/>
      <c r="AI113" s="763">
        <v>0</v>
      </c>
      <c r="AJ113" s="764"/>
      <c r="AK113" s="764"/>
      <c r="AL113" s="765"/>
      <c r="AM113" s="763">
        <v>0</v>
      </c>
      <c r="AN113" s="764"/>
      <c r="AO113" s="764"/>
      <c r="AP113" s="874"/>
    </row>
    <row r="114" spans="1:46" x14ac:dyDescent="0.2">
      <c r="A114" s="320" t="s">
        <v>490</v>
      </c>
      <c r="B114" s="321"/>
      <c r="C114" s="341" t="s">
        <v>35</v>
      </c>
      <c r="D114" s="342"/>
      <c r="E114" s="342"/>
      <c r="F114" s="342"/>
      <c r="G114" s="342"/>
      <c r="H114" s="342"/>
      <c r="I114" s="342"/>
      <c r="J114" s="342"/>
      <c r="K114" s="342"/>
      <c r="L114" s="342"/>
      <c r="M114" s="342"/>
      <c r="N114" s="342"/>
      <c r="O114" s="342"/>
      <c r="P114" s="342"/>
      <c r="Q114" s="342"/>
      <c r="R114" s="342"/>
      <c r="S114" s="342"/>
      <c r="T114" s="342"/>
      <c r="U114" s="342"/>
      <c r="V114" s="342"/>
      <c r="W114" s="342"/>
      <c r="X114" s="342"/>
      <c r="Y114" s="342"/>
      <c r="Z114" s="342"/>
      <c r="AA114" s="342"/>
      <c r="AB114" s="343"/>
      <c r="AC114" s="460" t="s">
        <v>34</v>
      </c>
      <c r="AD114" s="461"/>
      <c r="AE114" s="763">
        <v>0</v>
      </c>
      <c r="AF114" s="764"/>
      <c r="AG114" s="764"/>
      <c r="AH114" s="765"/>
      <c r="AI114" s="763">
        <v>0</v>
      </c>
      <c r="AJ114" s="764"/>
      <c r="AK114" s="764"/>
      <c r="AL114" s="765"/>
      <c r="AM114" s="763">
        <v>0</v>
      </c>
      <c r="AN114" s="764"/>
      <c r="AO114" s="764"/>
      <c r="AP114" s="874"/>
    </row>
    <row r="115" spans="1:46" x14ac:dyDescent="0.2">
      <c r="A115" s="320" t="s">
        <v>491</v>
      </c>
      <c r="B115" s="321"/>
      <c r="C115" s="341" t="s">
        <v>25</v>
      </c>
      <c r="D115" s="342"/>
      <c r="E115" s="342"/>
      <c r="F115" s="342"/>
      <c r="G115" s="342"/>
      <c r="H115" s="342"/>
      <c r="I115" s="342"/>
      <c r="J115" s="342"/>
      <c r="K115" s="342"/>
      <c r="L115" s="342"/>
      <c r="M115" s="342"/>
      <c r="N115" s="342"/>
      <c r="O115" s="342"/>
      <c r="P115" s="342"/>
      <c r="Q115" s="342"/>
      <c r="R115" s="342"/>
      <c r="S115" s="342"/>
      <c r="T115" s="342"/>
      <c r="U115" s="342"/>
      <c r="V115" s="342"/>
      <c r="W115" s="342"/>
      <c r="X115" s="342"/>
      <c r="Y115" s="342"/>
      <c r="Z115" s="342"/>
      <c r="AA115" s="342"/>
      <c r="AB115" s="343"/>
      <c r="AC115" s="460" t="s">
        <v>33</v>
      </c>
      <c r="AD115" s="461"/>
      <c r="AE115" s="736">
        <v>175148</v>
      </c>
      <c r="AF115" s="737"/>
      <c r="AG115" s="737"/>
      <c r="AH115" s="738"/>
      <c r="AI115" s="736">
        <v>474863</v>
      </c>
      <c r="AJ115" s="737"/>
      <c r="AK115" s="737"/>
      <c r="AL115" s="738"/>
      <c r="AM115" s="736">
        <v>284499</v>
      </c>
      <c r="AN115" s="737"/>
      <c r="AO115" s="737"/>
      <c r="AP115" s="876"/>
      <c r="AQ115" s="136"/>
    </row>
    <row r="116" spans="1:46" ht="20.25" x14ac:dyDescent="0.3">
      <c r="A116" s="347" t="s">
        <v>492</v>
      </c>
      <c r="B116" s="348"/>
      <c r="C116" s="466" t="s">
        <v>742</v>
      </c>
      <c r="D116" s="467"/>
      <c r="E116" s="467"/>
      <c r="F116" s="467"/>
      <c r="G116" s="467"/>
      <c r="H116" s="467"/>
      <c r="I116" s="467"/>
      <c r="J116" s="467"/>
      <c r="K116" s="467"/>
      <c r="L116" s="467"/>
      <c r="M116" s="467"/>
      <c r="N116" s="467"/>
      <c r="O116" s="467"/>
      <c r="P116" s="467"/>
      <c r="Q116" s="467"/>
      <c r="R116" s="467"/>
      <c r="S116" s="467"/>
      <c r="T116" s="467"/>
      <c r="U116" s="467"/>
      <c r="V116" s="467"/>
      <c r="W116" s="467"/>
      <c r="X116" s="467"/>
      <c r="Y116" s="467"/>
      <c r="Z116" s="467"/>
      <c r="AA116" s="467"/>
      <c r="AB116" s="468"/>
      <c r="AC116" s="473" t="s">
        <v>27</v>
      </c>
      <c r="AD116" s="474"/>
      <c r="AE116" s="826">
        <f>SUM(AE103:AH115)</f>
        <v>15940680</v>
      </c>
      <c r="AF116" s="827"/>
      <c r="AG116" s="827"/>
      <c r="AH116" s="828"/>
      <c r="AI116" s="826">
        <f t="shared" ref="AI116" si="22">SUM(AI103:AL115)</f>
        <v>28915796</v>
      </c>
      <c r="AJ116" s="827"/>
      <c r="AK116" s="827"/>
      <c r="AL116" s="828"/>
      <c r="AM116" s="826">
        <f t="shared" ref="AM116" si="23">SUM(AM103:AP115)</f>
        <v>17192337</v>
      </c>
      <c r="AN116" s="827"/>
      <c r="AO116" s="827"/>
      <c r="AP116" s="875"/>
      <c r="AQ116" s="213"/>
    </row>
    <row r="117" spans="1:46" x14ac:dyDescent="0.2">
      <c r="A117" s="320" t="s">
        <v>493</v>
      </c>
      <c r="B117" s="321"/>
      <c r="C117" s="341" t="s">
        <v>22</v>
      </c>
      <c r="D117" s="342"/>
      <c r="E117" s="342"/>
      <c r="F117" s="342"/>
      <c r="G117" s="342"/>
      <c r="H117" s="342"/>
      <c r="I117" s="342"/>
      <c r="J117" s="342"/>
      <c r="K117" s="342"/>
      <c r="L117" s="342"/>
      <c r="M117" s="342"/>
      <c r="N117" s="342"/>
      <c r="O117" s="342"/>
      <c r="P117" s="342"/>
      <c r="Q117" s="342"/>
      <c r="R117" s="342"/>
      <c r="S117" s="342"/>
      <c r="T117" s="342"/>
      <c r="U117" s="342"/>
      <c r="V117" s="342"/>
      <c r="W117" s="342"/>
      <c r="X117" s="342"/>
      <c r="Y117" s="342"/>
      <c r="Z117" s="342"/>
      <c r="AA117" s="342"/>
      <c r="AB117" s="343"/>
      <c r="AC117" s="460" t="s">
        <v>28</v>
      </c>
      <c r="AD117" s="461"/>
      <c r="AE117" s="344">
        <v>0</v>
      </c>
      <c r="AF117" s="764"/>
      <c r="AG117" s="764"/>
      <c r="AH117" s="765"/>
      <c r="AI117" s="344">
        <v>0</v>
      </c>
      <c r="AJ117" s="764"/>
      <c r="AK117" s="764"/>
      <c r="AL117" s="765"/>
      <c r="AM117" s="344">
        <v>0</v>
      </c>
      <c r="AN117" s="764"/>
      <c r="AO117" s="764"/>
      <c r="AP117" s="874"/>
    </row>
    <row r="118" spans="1:46" x14ac:dyDescent="0.2">
      <c r="A118" s="320" t="s">
        <v>494</v>
      </c>
      <c r="B118" s="321"/>
      <c r="C118" s="341" t="s">
        <v>425</v>
      </c>
      <c r="D118" s="342"/>
      <c r="E118" s="342"/>
      <c r="F118" s="342"/>
      <c r="G118" s="342"/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2"/>
      <c r="Z118" s="342"/>
      <c r="AA118" s="342"/>
      <c r="AB118" s="343"/>
      <c r="AC118" s="460" t="s">
        <v>29</v>
      </c>
      <c r="AD118" s="461"/>
      <c r="AE118" s="763">
        <v>0</v>
      </c>
      <c r="AF118" s="764"/>
      <c r="AG118" s="764"/>
      <c r="AH118" s="765"/>
      <c r="AI118" s="763">
        <v>0</v>
      </c>
      <c r="AJ118" s="764"/>
      <c r="AK118" s="764"/>
      <c r="AL118" s="765"/>
      <c r="AM118" s="763">
        <v>0</v>
      </c>
      <c r="AN118" s="764"/>
      <c r="AO118" s="764"/>
      <c r="AP118" s="874"/>
      <c r="AQ118" s="136"/>
    </row>
    <row r="119" spans="1:46" x14ac:dyDescent="0.2">
      <c r="A119" s="320" t="s">
        <v>495</v>
      </c>
      <c r="B119" s="321"/>
      <c r="C119" s="382" t="s">
        <v>23</v>
      </c>
      <c r="D119" s="383"/>
      <c r="E119" s="383"/>
      <c r="F119" s="383"/>
      <c r="G119" s="383"/>
      <c r="H119" s="383"/>
      <c r="I119" s="383"/>
      <c r="J119" s="383"/>
      <c r="K119" s="383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  <c r="Z119" s="383"/>
      <c r="AA119" s="383"/>
      <c r="AB119" s="384"/>
      <c r="AC119" s="460" t="s">
        <v>30</v>
      </c>
      <c r="AD119" s="461"/>
      <c r="AE119" s="344">
        <v>190500</v>
      </c>
      <c r="AF119" s="764"/>
      <c r="AG119" s="764"/>
      <c r="AH119" s="765"/>
      <c r="AI119" s="344">
        <v>0</v>
      </c>
      <c r="AJ119" s="764"/>
      <c r="AK119" s="764"/>
      <c r="AL119" s="765"/>
      <c r="AM119" s="344">
        <v>0</v>
      </c>
      <c r="AN119" s="764"/>
      <c r="AO119" s="764"/>
      <c r="AP119" s="874"/>
      <c r="AQ119" s="136"/>
    </row>
    <row r="120" spans="1:46" x14ac:dyDescent="0.2">
      <c r="A120" s="347" t="s">
        <v>496</v>
      </c>
      <c r="B120" s="348"/>
      <c r="C120" s="349" t="s">
        <v>743</v>
      </c>
      <c r="D120" s="350"/>
      <c r="E120" s="350"/>
      <c r="F120" s="350"/>
      <c r="G120" s="350"/>
      <c r="H120" s="350"/>
      <c r="I120" s="350"/>
      <c r="J120" s="350"/>
      <c r="K120" s="350"/>
      <c r="L120" s="350"/>
      <c r="M120" s="350"/>
      <c r="N120" s="350"/>
      <c r="O120" s="350"/>
      <c r="P120" s="350"/>
      <c r="Q120" s="350"/>
      <c r="R120" s="350"/>
      <c r="S120" s="350"/>
      <c r="T120" s="350"/>
      <c r="U120" s="350"/>
      <c r="V120" s="350"/>
      <c r="W120" s="350"/>
      <c r="X120" s="350"/>
      <c r="Y120" s="350"/>
      <c r="Z120" s="350"/>
      <c r="AA120" s="350"/>
      <c r="AB120" s="351"/>
      <c r="AC120" s="473" t="s">
        <v>31</v>
      </c>
      <c r="AD120" s="474"/>
      <c r="AE120" s="826">
        <f>SUM(AE117:AH119)</f>
        <v>190500</v>
      </c>
      <c r="AF120" s="827"/>
      <c r="AG120" s="827"/>
      <c r="AH120" s="828"/>
      <c r="AI120" s="826">
        <f t="shared" ref="AI120" si="24">SUM(AI117:AL119)</f>
        <v>0</v>
      </c>
      <c r="AJ120" s="827"/>
      <c r="AK120" s="827"/>
      <c r="AL120" s="828"/>
      <c r="AM120" s="826">
        <f t="shared" ref="AM120" si="25">SUM(AM117:AP119)</f>
        <v>0</v>
      </c>
      <c r="AN120" s="827"/>
      <c r="AO120" s="827"/>
      <c r="AP120" s="875"/>
      <c r="AQ120" s="136"/>
    </row>
    <row r="121" spans="1:46" ht="15.75" x14ac:dyDescent="0.2">
      <c r="A121" s="347" t="s">
        <v>497</v>
      </c>
      <c r="B121" s="348"/>
      <c r="C121" s="466" t="s">
        <v>744</v>
      </c>
      <c r="D121" s="467"/>
      <c r="E121" s="467"/>
      <c r="F121" s="467"/>
      <c r="G121" s="467"/>
      <c r="H121" s="467"/>
      <c r="I121" s="467"/>
      <c r="J121" s="467"/>
      <c r="K121" s="467"/>
      <c r="L121" s="467"/>
      <c r="M121" s="467"/>
      <c r="N121" s="467"/>
      <c r="O121" s="467"/>
      <c r="P121" s="467"/>
      <c r="Q121" s="467"/>
      <c r="R121" s="467"/>
      <c r="S121" s="467"/>
      <c r="T121" s="467"/>
      <c r="U121" s="467"/>
      <c r="V121" s="467"/>
      <c r="W121" s="467"/>
      <c r="X121" s="467"/>
      <c r="Y121" s="467"/>
      <c r="Z121" s="467"/>
      <c r="AA121" s="467"/>
      <c r="AB121" s="468"/>
      <c r="AC121" s="471" t="s">
        <v>32</v>
      </c>
      <c r="AD121" s="472"/>
      <c r="AE121" s="808">
        <f>SUM(AE116,AE120)</f>
        <v>16131180</v>
      </c>
      <c r="AF121" s="809"/>
      <c r="AG121" s="809"/>
      <c r="AH121" s="810"/>
      <c r="AI121" s="808">
        <f t="shared" ref="AI121" si="26">AI116+AI120</f>
        <v>28915796</v>
      </c>
      <c r="AJ121" s="809"/>
      <c r="AK121" s="809"/>
      <c r="AL121" s="810"/>
      <c r="AM121" s="808">
        <f t="shared" ref="AM121" si="27">AM116+AM120</f>
        <v>17192337</v>
      </c>
      <c r="AN121" s="809"/>
      <c r="AO121" s="809"/>
      <c r="AP121" s="873"/>
      <c r="AQ121" s="170"/>
    </row>
    <row r="122" spans="1:46" ht="15.75" x14ac:dyDescent="0.2">
      <c r="A122" s="347" t="s">
        <v>498</v>
      </c>
      <c r="B122" s="348"/>
      <c r="C122" s="349" t="s">
        <v>24</v>
      </c>
      <c r="D122" s="350"/>
      <c r="E122" s="350"/>
      <c r="F122" s="350"/>
      <c r="G122" s="350"/>
      <c r="H122" s="350"/>
      <c r="I122" s="350"/>
      <c r="J122" s="350"/>
      <c r="K122" s="350"/>
      <c r="L122" s="350"/>
      <c r="M122" s="350"/>
      <c r="N122" s="350"/>
      <c r="O122" s="350"/>
      <c r="P122" s="350"/>
      <c r="Q122" s="350"/>
      <c r="R122" s="350"/>
      <c r="S122" s="350"/>
      <c r="T122" s="350"/>
      <c r="U122" s="350"/>
      <c r="V122" s="350"/>
      <c r="W122" s="350"/>
      <c r="X122" s="350"/>
      <c r="Y122" s="350"/>
      <c r="Z122" s="350"/>
      <c r="AA122" s="350"/>
      <c r="AB122" s="351"/>
      <c r="AC122" s="471" t="s">
        <v>52</v>
      </c>
      <c r="AD122" s="472"/>
      <c r="AE122" s="808">
        <v>2193987</v>
      </c>
      <c r="AF122" s="809"/>
      <c r="AG122" s="809"/>
      <c r="AH122" s="810"/>
      <c r="AI122" s="808">
        <v>3933083</v>
      </c>
      <c r="AJ122" s="809"/>
      <c r="AK122" s="809"/>
      <c r="AL122" s="810"/>
      <c r="AM122" s="808">
        <v>2476682</v>
      </c>
      <c r="AN122" s="809"/>
      <c r="AO122" s="809"/>
      <c r="AP122" s="873"/>
      <c r="AQ122" s="170"/>
    </row>
    <row r="123" spans="1:46" x14ac:dyDescent="0.2">
      <c r="A123" s="320" t="s">
        <v>499</v>
      </c>
      <c r="B123" s="321"/>
      <c r="C123" s="341" t="s">
        <v>63</v>
      </c>
      <c r="D123" s="342"/>
      <c r="E123" s="342"/>
      <c r="F123" s="342"/>
      <c r="G123" s="342"/>
      <c r="H123" s="342"/>
      <c r="I123" s="342"/>
      <c r="J123" s="342"/>
      <c r="K123" s="342"/>
      <c r="L123" s="342"/>
      <c r="M123" s="342"/>
      <c r="N123" s="342"/>
      <c r="O123" s="342"/>
      <c r="P123" s="342"/>
      <c r="Q123" s="342"/>
      <c r="R123" s="342"/>
      <c r="S123" s="342"/>
      <c r="T123" s="342"/>
      <c r="U123" s="342"/>
      <c r="V123" s="342"/>
      <c r="W123" s="342"/>
      <c r="X123" s="342"/>
      <c r="Y123" s="342"/>
      <c r="Z123" s="342"/>
      <c r="AA123" s="342"/>
      <c r="AB123" s="343"/>
      <c r="AC123" s="460" t="s">
        <v>82</v>
      </c>
      <c r="AD123" s="461"/>
      <c r="AE123" s="763">
        <v>275199</v>
      </c>
      <c r="AF123" s="764"/>
      <c r="AG123" s="764"/>
      <c r="AH123" s="765"/>
      <c r="AI123" s="763">
        <v>251033</v>
      </c>
      <c r="AJ123" s="764"/>
      <c r="AK123" s="764"/>
      <c r="AL123" s="765"/>
      <c r="AM123" s="763">
        <v>11811</v>
      </c>
      <c r="AN123" s="764"/>
      <c r="AO123" s="764"/>
      <c r="AP123" s="874"/>
    </row>
    <row r="124" spans="1:46" x14ac:dyDescent="0.2">
      <c r="A124" s="320" t="s">
        <v>500</v>
      </c>
      <c r="B124" s="321"/>
      <c r="C124" s="341" t="s">
        <v>64</v>
      </c>
      <c r="D124" s="342"/>
      <c r="E124" s="342"/>
      <c r="F124" s="342"/>
      <c r="G124" s="342"/>
      <c r="H124" s="342"/>
      <c r="I124" s="342"/>
      <c r="J124" s="342"/>
      <c r="K124" s="342"/>
      <c r="L124" s="342"/>
      <c r="M124" s="342"/>
      <c r="N124" s="342"/>
      <c r="O124" s="342"/>
      <c r="P124" s="342"/>
      <c r="Q124" s="342"/>
      <c r="R124" s="342"/>
      <c r="S124" s="342"/>
      <c r="T124" s="342"/>
      <c r="U124" s="342"/>
      <c r="V124" s="342"/>
      <c r="W124" s="342"/>
      <c r="X124" s="342"/>
      <c r="Y124" s="342"/>
      <c r="Z124" s="342"/>
      <c r="AA124" s="342"/>
      <c r="AB124" s="343"/>
      <c r="AC124" s="460" t="s">
        <v>83</v>
      </c>
      <c r="AD124" s="461"/>
      <c r="AE124" s="763">
        <v>376221</v>
      </c>
      <c r="AF124" s="764"/>
      <c r="AG124" s="764"/>
      <c r="AH124" s="765"/>
      <c r="AI124" s="763">
        <v>435070</v>
      </c>
      <c r="AJ124" s="764"/>
      <c r="AK124" s="764"/>
      <c r="AL124" s="765"/>
      <c r="AM124" s="763">
        <v>21538644</v>
      </c>
      <c r="AN124" s="764"/>
      <c r="AO124" s="764"/>
      <c r="AP124" s="874"/>
      <c r="AQ124" s="180"/>
      <c r="AR124" s="187"/>
      <c r="AT124" s="136"/>
    </row>
    <row r="125" spans="1:46" x14ac:dyDescent="0.2">
      <c r="A125" s="320" t="s">
        <v>501</v>
      </c>
      <c r="B125" s="321"/>
      <c r="C125" s="341" t="s">
        <v>65</v>
      </c>
      <c r="D125" s="342"/>
      <c r="E125" s="342"/>
      <c r="F125" s="342"/>
      <c r="G125" s="342"/>
      <c r="H125" s="342"/>
      <c r="I125" s="342"/>
      <c r="J125" s="342"/>
      <c r="K125" s="342"/>
      <c r="L125" s="342"/>
      <c r="M125" s="342"/>
      <c r="N125" s="342"/>
      <c r="O125" s="342"/>
      <c r="P125" s="342"/>
      <c r="Q125" s="342"/>
      <c r="R125" s="342"/>
      <c r="S125" s="342"/>
      <c r="T125" s="342"/>
      <c r="U125" s="342"/>
      <c r="V125" s="342"/>
      <c r="W125" s="342"/>
      <c r="X125" s="342"/>
      <c r="Y125" s="342"/>
      <c r="Z125" s="342"/>
      <c r="AA125" s="342"/>
      <c r="AB125" s="343"/>
      <c r="AC125" s="460" t="s">
        <v>84</v>
      </c>
      <c r="AD125" s="461"/>
      <c r="AE125" s="763">
        <v>0</v>
      </c>
      <c r="AF125" s="764"/>
      <c r="AG125" s="764"/>
      <c r="AH125" s="765"/>
      <c r="AI125" s="763">
        <v>0</v>
      </c>
      <c r="AJ125" s="764"/>
      <c r="AK125" s="764"/>
      <c r="AL125" s="765"/>
      <c r="AM125" s="763">
        <v>0</v>
      </c>
      <c r="AN125" s="764"/>
      <c r="AO125" s="764"/>
      <c r="AP125" s="874"/>
    </row>
    <row r="126" spans="1:46" x14ac:dyDescent="0.2">
      <c r="A126" s="347" t="s">
        <v>502</v>
      </c>
      <c r="B126" s="348"/>
      <c r="C126" s="349" t="s">
        <v>745</v>
      </c>
      <c r="D126" s="350"/>
      <c r="E126" s="350"/>
      <c r="F126" s="350"/>
      <c r="G126" s="350"/>
      <c r="H126" s="350"/>
      <c r="I126" s="350"/>
      <c r="J126" s="350"/>
      <c r="K126" s="350"/>
      <c r="L126" s="350"/>
      <c r="M126" s="350"/>
      <c r="N126" s="350"/>
      <c r="O126" s="350"/>
      <c r="P126" s="350"/>
      <c r="Q126" s="350"/>
      <c r="R126" s="350"/>
      <c r="S126" s="350"/>
      <c r="T126" s="350"/>
      <c r="U126" s="350"/>
      <c r="V126" s="350"/>
      <c r="W126" s="350"/>
      <c r="X126" s="350"/>
      <c r="Y126" s="350"/>
      <c r="Z126" s="350"/>
      <c r="AA126" s="350"/>
      <c r="AB126" s="351"/>
      <c r="AC126" s="473" t="s">
        <v>92</v>
      </c>
      <c r="AD126" s="474"/>
      <c r="AE126" s="826">
        <f>SUM(AE123:AH125)</f>
        <v>651420</v>
      </c>
      <c r="AF126" s="827"/>
      <c r="AG126" s="827"/>
      <c r="AH126" s="828"/>
      <c r="AI126" s="826">
        <f t="shared" ref="AI126" si="28">SUM(AI123:AL125)</f>
        <v>686103</v>
      </c>
      <c r="AJ126" s="827"/>
      <c r="AK126" s="827"/>
      <c r="AL126" s="828"/>
      <c r="AM126" s="826">
        <f t="shared" ref="AM126" si="29">SUM(AM123:AP125)</f>
        <v>21550455</v>
      </c>
      <c r="AN126" s="827"/>
      <c r="AO126" s="827"/>
      <c r="AP126" s="875"/>
      <c r="AQ126" s="136"/>
      <c r="AR126" s="183"/>
    </row>
    <row r="127" spans="1:46" x14ac:dyDescent="0.2">
      <c r="A127" s="320" t="s">
        <v>503</v>
      </c>
      <c r="B127" s="321"/>
      <c r="C127" s="341" t="s">
        <v>66</v>
      </c>
      <c r="D127" s="342"/>
      <c r="E127" s="342"/>
      <c r="F127" s="342"/>
      <c r="G127" s="342"/>
      <c r="H127" s="342"/>
      <c r="I127" s="342"/>
      <c r="J127" s="342"/>
      <c r="K127" s="342"/>
      <c r="L127" s="342"/>
      <c r="M127" s="342"/>
      <c r="N127" s="342"/>
      <c r="O127" s="342"/>
      <c r="P127" s="342"/>
      <c r="Q127" s="342"/>
      <c r="R127" s="342"/>
      <c r="S127" s="342"/>
      <c r="T127" s="342"/>
      <c r="U127" s="342"/>
      <c r="V127" s="342"/>
      <c r="W127" s="342"/>
      <c r="X127" s="342"/>
      <c r="Y127" s="342"/>
      <c r="Z127" s="342"/>
      <c r="AA127" s="342"/>
      <c r="AB127" s="343"/>
      <c r="AC127" s="460" t="s">
        <v>85</v>
      </c>
      <c r="AD127" s="461"/>
      <c r="AE127" s="763">
        <v>11592</v>
      </c>
      <c r="AF127" s="764"/>
      <c r="AG127" s="764"/>
      <c r="AH127" s="765"/>
      <c r="AI127" s="763">
        <v>127490</v>
      </c>
      <c r="AJ127" s="764"/>
      <c r="AK127" s="764"/>
      <c r="AL127" s="765"/>
      <c r="AM127" s="763">
        <v>260807</v>
      </c>
      <c r="AN127" s="764"/>
      <c r="AO127" s="764"/>
      <c r="AP127" s="874"/>
    </row>
    <row r="128" spans="1:46" x14ac:dyDescent="0.2">
      <c r="A128" s="320" t="s">
        <v>504</v>
      </c>
      <c r="B128" s="321"/>
      <c r="C128" s="341" t="s">
        <v>67</v>
      </c>
      <c r="D128" s="342"/>
      <c r="E128" s="342"/>
      <c r="F128" s="342"/>
      <c r="G128" s="342"/>
      <c r="H128" s="342"/>
      <c r="I128" s="342"/>
      <c r="J128" s="342"/>
      <c r="K128" s="342"/>
      <c r="L128" s="342"/>
      <c r="M128" s="342"/>
      <c r="N128" s="342"/>
      <c r="O128" s="342"/>
      <c r="P128" s="342"/>
      <c r="Q128" s="342"/>
      <c r="R128" s="342"/>
      <c r="S128" s="342"/>
      <c r="T128" s="342"/>
      <c r="U128" s="342"/>
      <c r="V128" s="342"/>
      <c r="W128" s="342"/>
      <c r="X128" s="342"/>
      <c r="Y128" s="342"/>
      <c r="Z128" s="342"/>
      <c r="AA128" s="342"/>
      <c r="AB128" s="343"/>
      <c r="AC128" s="460" t="s">
        <v>86</v>
      </c>
      <c r="AD128" s="461"/>
      <c r="AE128" s="763">
        <v>9074</v>
      </c>
      <c r="AF128" s="764"/>
      <c r="AG128" s="764"/>
      <c r="AH128" s="765"/>
      <c r="AI128" s="763">
        <v>67303</v>
      </c>
      <c r="AJ128" s="764"/>
      <c r="AK128" s="764"/>
      <c r="AL128" s="765"/>
      <c r="AM128" s="763">
        <v>22694</v>
      </c>
      <c r="AN128" s="764"/>
      <c r="AO128" s="764"/>
      <c r="AP128" s="874"/>
      <c r="AQ128" s="136"/>
    </row>
    <row r="129" spans="1:44" x14ac:dyDescent="0.2">
      <c r="A129" s="347" t="s">
        <v>505</v>
      </c>
      <c r="B129" s="348"/>
      <c r="C129" s="349" t="s">
        <v>746</v>
      </c>
      <c r="D129" s="350"/>
      <c r="E129" s="350"/>
      <c r="F129" s="350"/>
      <c r="G129" s="350"/>
      <c r="H129" s="350"/>
      <c r="I129" s="350"/>
      <c r="J129" s="350"/>
      <c r="K129" s="350"/>
      <c r="L129" s="350"/>
      <c r="M129" s="350"/>
      <c r="N129" s="350"/>
      <c r="O129" s="350"/>
      <c r="P129" s="350"/>
      <c r="Q129" s="350"/>
      <c r="R129" s="350"/>
      <c r="S129" s="350"/>
      <c r="T129" s="350"/>
      <c r="U129" s="350"/>
      <c r="V129" s="350"/>
      <c r="W129" s="350"/>
      <c r="X129" s="350"/>
      <c r="Y129" s="350"/>
      <c r="Z129" s="350"/>
      <c r="AA129" s="350"/>
      <c r="AB129" s="351"/>
      <c r="AC129" s="473" t="s">
        <v>93</v>
      </c>
      <c r="AD129" s="474"/>
      <c r="AE129" s="826">
        <f>SUM(AE127:AH128)</f>
        <v>20666</v>
      </c>
      <c r="AF129" s="827"/>
      <c r="AG129" s="827"/>
      <c r="AH129" s="828"/>
      <c r="AI129" s="826">
        <f t="shared" ref="AI129" si="30">SUM(AI127:AL128)</f>
        <v>194793</v>
      </c>
      <c r="AJ129" s="827"/>
      <c r="AK129" s="827"/>
      <c r="AL129" s="828"/>
      <c r="AM129" s="826">
        <f t="shared" ref="AM129" si="31">SUM(AM127:AP128)</f>
        <v>283501</v>
      </c>
      <c r="AN129" s="827"/>
      <c r="AO129" s="827"/>
      <c r="AP129" s="875"/>
      <c r="AQ129" s="136"/>
      <c r="AR129" s="184"/>
    </row>
    <row r="130" spans="1:44" x14ac:dyDescent="0.2">
      <c r="A130" s="347" t="s">
        <v>506</v>
      </c>
      <c r="B130" s="348"/>
      <c r="C130" s="341" t="s">
        <v>930</v>
      </c>
      <c r="D130" s="342"/>
      <c r="E130" s="342"/>
      <c r="F130" s="342"/>
      <c r="G130" s="342"/>
      <c r="H130" s="342"/>
      <c r="I130" s="342"/>
      <c r="J130" s="342"/>
      <c r="K130" s="342"/>
      <c r="L130" s="342"/>
      <c r="M130" s="342"/>
      <c r="N130" s="342"/>
      <c r="O130" s="34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3"/>
      <c r="AC130" s="460" t="s">
        <v>934</v>
      </c>
      <c r="AD130" s="475"/>
      <c r="AE130" s="476">
        <v>281550</v>
      </c>
      <c r="AF130" s="477"/>
      <c r="AG130" s="477"/>
      <c r="AH130" s="274"/>
      <c r="AI130" s="476">
        <v>353645</v>
      </c>
      <c r="AJ130" s="477"/>
      <c r="AK130" s="477"/>
      <c r="AL130" s="478"/>
      <c r="AM130" s="476">
        <v>1486851</v>
      </c>
      <c r="AN130" s="477"/>
      <c r="AO130" s="477"/>
      <c r="AP130" s="898"/>
      <c r="AQ130" s="136"/>
      <c r="AR130" s="184"/>
    </row>
    <row r="131" spans="1:44" x14ac:dyDescent="0.2">
      <c r="A131" s="347" t="s">
        <v>607</v>
      </c>
      <c r="B131" s="348"/>
      <c r="C131" s="341" t="s">
        <v>931</v>
      </c>
      <c r="D131" s="342"/>
      <c r="E131" s="342"/>
      <c r="F131" s="342"/>
      <c r="G131" s="342"/>
      <c r="H131" s="342"/>
      <c r="I131" s="342"/>
      <c r="J131" s="342"/>
      <c r="K131" s="342"/>
      <c r="L131" s="342"/>
      <c r="M131" s="342"/>
      <c r="N131" s="342"/>
      <c r="O131" s="34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3"/>
      <c r="AC131" s="460" t="s">
        <v>935</v>
      </c>
      <c r="AD131" s="475"/>
      <c r="AE131" s="476">
        <v>391400</v>
      </c>
      <c r="AF131" s="477"/>
      <c r="AG131" s="477"/>
      <c r="AH131" s="274"/>
      <c r="AI131" s="476">
        <v>1048236</v>
      </c>
      <c r="AJ131" s="477"/>
      <c r="AK131" s="477"/>
      <c r="AL131" s="478"/>
      <c r="AM131" s="476">
        <v>2407320</v>
      </c>
      <c r="AN131" s="477"/>
      <c r="AO131" s="477"/>
      <c r="AP131" s="898"/>
      <c r="AQ131" s="136"/>
      <c r="AR131" s="184"/>
    </row>
    <row r="132" spans="1:44" x14ac:dyDescent="0.2">
      <c r="A132" s="347" t="s">
        <v>608</v>
      </c>
      <c r="B132" s="348"/>
      <c r="C132" s="341" t="s">
        <v>932</v>
      </c>
      <c r="D132" s="342"/>
      <c r="E132" s="342"/>
      <c r="F132" s="342"/>
      <c r="G132" s="342"/>
      <c r="H132" s="342"/>
      <c r="I132" s="342"/>
      <c r="J132" s="342"/>
      <c r="K132" s="342"/>
      <c r="L132" s="342"/>
      <c r="M132" s="342"/>
      <c r="N132" s="342"/>
      <c r="O132" s="34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3"/>
      <c r="AC132" s="460" t="s">
        <v>936</v>
      </c>
      <c r="AD132" s="475"/>
      <c r="AE132" s="476">
        <v>0</v>
      </c>
      <c r="AF132" s="477"/>
      <c r="AG132" s="477"/>
      <c r="AH132" s="274"/>
      <c r="AI132" s="476">
        <v>0</v>
      </c>
      <c r="AJ132" s="477"/>
      <c r="AK132" s="477"/>
      <c r="AL132" s="478"/>
      <c r="AM132" s="476">
        <v>0</v>
      </c>
      <c r="AN132" s="477"/>
      <c r="AO132" s="477"/>
      <c r="AP132" s="898"/>
      <c r="AQ132" s="136"/>
      <c r="AR132" s="184"/>
    </row>
    <row r="133" spans="1:44" x14ac:dyDescent="0.2">
      <c r="A133" s="347" t="s">
        <v>609</v>
      </c>
      <c r="B133" s="348"/>
      <c r="C133" s="341" t="s">
        <v>933</v>
      </c>
      <c r="D133" s="342"/>
      <c r="E133" s="342"/>
      <c r="F133" s="342"/>
      <c r="G133" s="342"/>
      <c r="H133" s="342"/>
      <c r="I133" s="342"/>
      <c r="J133" s="342"/>
      <c r="K133" s="342"/>
      <c r="L133" s="342"/>
      <c r="M133" s="342"/>
      <c r="N133" s="342"/>
      <c r="O133" s="34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3"/>
      <c r="AC133" s="460" t="s">
        <v>937</v>
      </c>
      <c r="AD133" s="475"/>
      <c r="AE133" s="476">
        <v>39988</v>
      </c>
      <c r="AF133" s="477"/>
      <c r="AG133" s="477"/>
      <c r="AH133" s="274"/>
      <c r="AI133" s="476">
        <v>69463</v>
      </c>
      <c r="AJ133" s="477"/>
      <c r="AK133" s="477"/>
      <c r="AL133" s="478"/>
      <c r="AM133" s="476">
        <v>106290</v>
      </c>
      <c r="AN133" s="477"/>
      <c r="AO133" s="477"/>
      <c r="AP133" s="898"/>
      <c r="AQ133" s="136"/>
      <c r="AR133" s="184"/>
    </row>
    <row r="134" spans="1:44" x14ac:dyDescent="0.2">
      <c r="A134" s="320" t="s">
        <v>610</v>
      </c>
      <c r="B134" s="321"/>
      <c r="C134" s="341" t="s">
        <v>68</v>
      </c>
      <c r="D134" s="342"/>
      <c r="E134" s="342"/>
      <c r="F134" s="342"/>
      <c r="G134" s="342"/>
      <c r="H134" s="342"/>
      <c r="I134" s="342"/>
      <c r="J134" s="342"/>
      <c r="K134" s="342"/>
      <c r="L134" s="342"/>
      <c r="M134" s="342"/>
      <c r="N134" s="342"/>
      <c r="O134" s="342"/>
      <c r="P134" s="342"/>
      <c r="Q134" s="342"/>
      <c r="R134" s="342"/>
      <c r="S134" s="342"/>
      <c r="T134" s="342"/>
      <c r="U134" s="342"/>
      <c r="V134" s="342"/>
      <c r="W134" s="342"/>
      <c r="X134" s="342"/>
      <c r="Y134" s="342"/>
      <c r="Z134" s="342"/>
      <c r="AA134" s="342"/>
      <c r="AB134" s="343"/>
      <c r="AC134" s="473" t="s">
        <v>87</v>
      </c>
      <c r="AD134" s="474"/>
      <c r="AE134" s="763">
        <f>SUM(AE130:AG133)</f>
        <v>712938</v>
      </c>
      <c r="AF134" s="764"/>
      <c r="AG134" s="764"/>
      <c r="AH134" s="765"/>
      <c r="AI134" s="763">
        <f>SUM(AI130:AL133)</f>
        <v>1471344</v>
      </c>
      <c r="AJ134" s="764"/>
      <c r="AK134" s="764"/>
      <c r="AL134" s="765"/>
      <c r="AM134" s="763">
        <f>SUM(AM130:AP133)</f>
        <v>4000461</v>
      </c>
      <c r="AN134" s="764"/>
      <c r="AO134" s="764"/>
      <c r="AP134" s="874"/>
      <c r="AQ134" s="136"/>
    </row>
    <row r="135" spans="1:44" x14ac:dyDescent="0.2">
      <c r="A135" s="320" t="s">
        <v>611</v>
      </c>
      <c r="B135" s="321"/>
      <c r="C135" s="341" t="s">
        <v>69</v>
      </c>
      <c r="D135" s="342"/>
      <c r="E135" s="342"/>
      <c r="F135" s="342"/>
      <c r="G135" s="342"/>
      <c r="H135" s="342"/>
      <c r="I135" s="342"/>
      <c r="J135" s="342"/>
      <c r="K135" s="342"/>
      <c r="L135" s="342"/>
      <c r="M135" s="342"/>
      <c r="N135" s="342"/>
      <c r="O135" s="342"/>
      <c r="P135" s="342"/>
      <c r="Q135" s="342"/>
      <c r="R135" s="342"/>
      <c r="S135" s="342"/>
      <c r="T135" s="342"/>
      <c r="U135" s="342"/>
      <c r="V135" s="342"/>
      <c r="W135" s="342"/>
      <c r="X135" s="342"/>
      <c r="Y135" s="342"/>
      <c r="Z135" s="342"/>
      <c r="AA135" s="342"/>
      <c r="AB135" s="343"/>
      <c r="AC135" s="460" t="s">
        <v>88</v>
      </c>
      <c r="AD135" s="461"/>
      <c r="AE135" s="763">
        <v>0</v>
      </c>
      <c r="AF135" s="764"/>
      <c r="AG135" s="764"/>
      <c r="AH135" s="765"/>
      <c r="AI135" s="763">
        <v>0</v>
      </c>
      <c r="AJ135" s="764"/>
      <c r="AK135" s="764"/>
      <c r="AL135" s="765"/>
      <c r="AM135" s="763">
        <v>1086318</v>
      </c>
      <c r="AN135" s="764"/>
      <c r="AO135" s="764"/>
      <c r="AP135" s="874"/>
      <c r="AQ135" s="136"/>
    </row>
    <row r="136" spans="1:44" x14ac:dyDescent="0.2">
      <c r="A136" s="320" t="s">
        <v>612</v>
      </c>
      <c r="B136" s="321"/>
      <c r="C136" s="341" t="s">
        <v>70</v>
      </c>
      <c r="D136" s="342"/>
      <c r="E136" s="342"/>
      <c r="F136" s="342"/>
      <c r="G136" s="342"/>
      <c r="H136" s="342"/>
      <c r="I136" s="342"/>
      <c r="J136" s="342"/>
      <c r="K136" s="342"/>
      <c r="L136" s="342"/>
      <c r="M136" s="342"/>
      <c r="N136" s="342"/>
      <c r="O136" s="342"/>
      <c r="P136" s="342"/>
      <c r="Q136" s="342"/>
      <c r="R136" s="342"/>
      <c r="S136" s="342"/>
      <c r="T136" s="342"/>
      <c r="U136" s="342"/>
      <c r="V136" s="342"/>
      <c r="W136" s="342"/>
      <c r="X136" s="342"/>
      <c r="Y136" s="342"/>
      <c r="Z136" s="342"/>
      <c r="AA136" s="342"/>
      <c r="AB136" s="343"/>
      <c r="AC136" s="460" t="s">
        <v>89</v>
      </c>
      <c r="AD136" s="461"/>
      <c r="AE136" s="763">
        <v>0</v>
      </c>
      <c r="AF136" s="764"/>
      <c r="AG136" s="764"/>
      <c r="AH136" s="765"/>
      <c r="AI136" s="763">
        <v>0</v>
      </c>
      <c r="AJ136" s="764"/>
      <c r="AK136" s="764"/>
      <c r="AL136" s="765"/>
      <c r="AM136" s="763">
        <v>15120</v>
      </c>
      <c r="AN136" s="764"/>
      <c r="AO136" s="764"/>
      <c r="AP136" s="874"/>
    </row>
    <row r="137" spans="1:44" x14ac:dyDescent="0.2">
      <c r="A137" s="320" t="s">
        <v>613</v>
      </c>
      <c r="B137" s="321"/>
      <c r="C137" s="341" t="s">
        <v>71</v>
      </c>
      <c r="D137" s="342"/>
      <c r="E137" s="342"/>
      <c r="F137" s="342"/>
      <c r="G137" s="342"/>
      <c r="H137" s="342"/>
      <c r="I137" s="342"/>
      <c r="J137" s="342"/>
      <c r="K137" s="342"/>
      <c r="L137" s="342"/>
      <c r="M137" s="342"/>
      <c r="N137" s="342"/>
      <c r="O137" s="342"/>
      <c r="P137" s="342"/>
      <c r="Q137" s="342"/>
      <c r="R137" s="342"/>
      <c r="S137" s="342"/>
      <c r="T137" s="342"/>
      <c r="U137" s="342"/>
      <c r="V137" s="342"/>
      <c r="W137" s="342"/>
      <c r="X137" s="342"/>
      <c r="Y137" s="342"/>
      <c r="Z137" s="342"/>
      <c r="AA137" s="342"/>
      <c r="AB137" s="343"/>
      <c r="AC137" s="460" t="s">
        <v>90</v>
      </c>
      <c r="AD137" s="461"/>
      <c r="AE137" s="763">
        <v>94527</v>
      </c>
      <c r="AF137" s="764"/>
      <c r="AG137" s="764"/>
      <c r="AH137" s="765"/>
      <c r="AI137" s="763">
        <v>1736548</v>
      </c>
      <c r="AJ137" s="764"/>
      <c r="AK137" s="764"/>
      <c r="AL137" s="765"/>
      <c r="AM137" s="763">
        <v>1184936</v>
      </c>
      <c r="AN137" s="764"/>
      <c r="AO137" s="764"/>
      <c r="AP137" s="874"/>
      <c r="AQ137" s="136"/>
      <c r="AR137" s="136"/>
    </row>
    <row r="138" spans="1:44" x14ac:dyDescent="0.2">
      <c r="A138" s="320" t="s">
        <v>614</v>
      </c>
      <c r="B138" s="321"/>
      <c r="C138" s="479" t="s">
        <v>72</v>
      </c>
      <c r="D138" s="480"/>
      <c r="E138" s="480"/>
      <c r="F138" s="480"/>
      <c r="G138" s="480"/>
      <c r="H138" s="480"/>
      <c r="I138" s="480"/>
      <c r="J138" s="480"/>
      <c r="K138" s="480"/>
      <c r="L138" s="480"/>
      <c r="M138" s="480"/>
      <c r="N138" s="480"/>
      <c r="O138" s="480"/>
      <c r="P138" s="480"/>
      <c r="Q138" s="480"/>
      <c r="R138" s="480"/>
      <c r="S138" s="480"/>
      <c r="T138" s="480"/>
      <c r="U138" s="480"/>
      <c r="V138" s="480"/>
      <c r="W138" s="480"/>
      <c r="X138" s="480"/>
      <c r="Y138" s="480"/>
      <c r="Z138" s="480"/>
      <c r="AA138" s="480"/>
      <c r="AB138" s="481"/>
      <c r="AC138" s="460" t="s">
        <v>91</v>
      </c>
      <c r="AD138" s="461"/>
      <c r="AE138" s="763">
        <v>0</v>
      </c>
      <c r="AF138" s="764"/>
      <c r="AG138" s="764"/>
      <c r="AH138" s="765"/>
      <c r="AI138" s="763">
        <v>0</v>
      </c>
      <c r="AJ138" s="764"/>
      <c r="AK138" s="764"/>
      <c r="AL138" s="765"/>
      <c r="AM138" s="763">
        <v>0</v>
      </c>
      <c r="AN138" s="764"/>
      <c r="AO138" s="764"/>
      <c r="AP138" s="874"/>
    </row>
    <row r="139" spans="1:44" x14ac:dyDescent="0.2">
      <c r="A139" s="320" t="s">
        <v>615</v>
      </c>
      <c r="B139" s="321"/>
      <c r="C139" s="382" t="s">
        <v>73</v>
      </c>
      <c r="D139" s="383"/>
      <c r="E139" s="383"/>
      <c r="F139" s="383"/>
      <c r="G139" s="383"/>
      <c r="H139" s="383"/>
      <c r="I139" s="383"/>
      <c r="J139" s="383"/>
      <c r="K139" s="383"/>
      <c r="L139" s="383"/>
      <c r="M139" s="383"/>
      <c r="N139" s="383"/>
      <c r="O139" s="383"/>
      <c r="P139" s="383"/>
      <c r="Q139" s="383"/>
      <c r="R139" s="383"/>
      <c r="S139" s="383"/>
      <c r="T139" s="383"/>
      <c r="U139" s="383"/>
      <c r="V139" s="383"/>
      <c r="W139" s="383"/>
      <c r="X139" s="383"/>
      <c r="Y139" s="383"/>
      <c r="Z139" s="383"/>
      <c r="AA139" s="383"/>
      <c r="AB139" s="384"/>
      <c r="AC139" s="460" t="s">
        <v>94</v>
      </c>
      <c r="AD139" s="461"/>
      <c r="AE139" s="763">
        <v>264000</v>
      </c>
      <c r="AF139" s="764"/>
      <c r="AG139" s="764"/>
      <c r="AH139" s="765"/>
      <c r="AI139" s="763">
        <v>174000</v>
      </c>
      <c r="AJ139" s="764"/>
      <c r="AK139" s="764"/>
      <c r="AL139" s="765"/>
      <c r="AM139" s="763">
        <v>173858</v>
      </c>
      <c r="AN139" s="764"/>
      <c r="AO139" s="764"/>
      <c r="AP139" s="874"/>
      <c r="AQ139" s="136"/>
    </row>
    <row r="140" spans="1:44" x14ac:dyDescent="0.2">
      <c r="A140" s="320" t="s">
        <v>616</v>
      </c>
      <c r="B140" s="321"/>
      <c r="C140" s="341" t="s">
        <v>74</v>
      </c>
      <c r="D140" s="342"/>
      <c r="E140" s="342"/>
      <c r="F140" s="342"/>
      <c r="G140" s="342"/>
      <c r="H140" s="342"/>
      <c r="I140" s="342"/>
      <c r="J140" s="342"/>
      <c r="K140" s="342"/>
      <c r="L140" s="342"/>
      <c r="M140" s="342"/>
      <c r="N140" s="342"/>
      <c r="O140" s="342"/>
      <c r="P140" s="342"/>
      <c r="Q140" s="342"/>
      <c r="R140" s="342"/>
      <c r="S140" s="342"/>
      <c r="T140" s="342"/>
      <c r="U140" s="342"/>
      <c r="V140" s="342"/>
      <c r="W140" s="342"/>
      <c r="X140" s="342"/>
      <c r="Y140" s="342"/>
      <c r="Z140" s="342"/>
      <c r="AA140" s="342"/>
      <c r="AB140" s="343"/>
      <c r="AC140" s="460" t="s">
        <v>95</v>
      </c>
      <c r="AD140" s="461"/>
      <c r="AE140" s="763">
        <v>112499</v>
      </c>
      <c r="AF140" s="764"/>
      <c r="AG140" s="764"/>
      <c r="AH140" s="765"/>
      <c r="AI140" s="763">
        <v>512912</v>
      </c>
      <c r="AJ140" s="764"/>
      <c r="AK140" s="764"/>
      <c r="AL140" s="765"/>
      <c r="AM140" s="763">
        <v>498355</v>
      </c>
      <c r="AN140" s="764"/>
      <c r="AO140" s="764"/>
      <c r="AP140" s="874"/>
      <c r="AQ140" s="136"/>
    </row>
    <row r="141" spans="1:44" x14ac:dyDescent="0.2">
      <c r="A141" s="347" t="s">
        <v>617</v>
      </c>
      <c r="B141" s="348"/>
      <c r="C141" s="349" t="s">
        <v>747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0"/>
      <c r="U141" s="350"/>
      <c r="V141" s="350"/>
      <c r="W141" s="350"/>
      <c r="X141" s="350"/>
      <c r="Y141" s="350"/>
      <c r="Z141" s="350"/>
      <c r="AA141" s="350"/>
      <c r="AB141" s="351"/>
      <c r="AC141" s="473" t="s">
        <v>96</v>
      </c>
      <c r="AD141" s="474"/>
      <c r="AE141" s="826">
        <f>SUM(AE134:AH140)</f>
        <v>1183964</v>
      </c>
      <c r="AF141" s="827"/>
      <c r="AG141" s="827"/>
      <c r="AH141" s="828"/>
      <c r="AI141" s="826">
        <f>SUM(AI134:AL140)</f>
        <v>3894804</v>
      </c>
      <c r="AJ141" s="827"/>
      <c r="AK141" s="827"/>
      <c r="AL141" s="828"/>
      <c r="AM141" s="826">
        <f>SUM(AM134:AP140)</f>
        <v>6959048</v>
      </c>
      <c r="AN141" s="827"/>
      <c r="AO141" s="827"/>
      <c r="AP141" s="875"/>
      <c r="AQ141" s="136"/>
    </row>
    <row r="142" spans="1:44" x14ac:dyDescent="0.2">
      <c r="A142" s="320" t="s">
        <v>618</v>
      </c>
      <c r="B142" s="321"/>
      <c r="C142" s="341" t="s">
        <v>75</v>
      </c>
      <c r="D142" s="342"/>
      <c r="E142" s="342"/>
      <c r="F142" s="342"/>
      <c r="G142" s="342"/>
      <c r="H142" s="342"/>
      <c r="I142" s="342"/>
      <c r="J142" s="342"/>
      <c r="K142" s="342"/>
      <c r="L142" s="342"/>
      <c r="M142" s="342"/>
      <c r="N142" s="342"/>
      <c r="O142" s="342"/>
      <c r="P142" s="342"/>
      <c r="Q142" s="342"/>
      <c r="R142" s="342"/>
      <c r="S142" s="342"/>
      <c r="T142" s="342"/>
      <c r="U142" s="342"/>
      <c r="V142" s="342"/>
      <c r="W142" s="342"/>
      <c r="X142" s="342"/>
      <c r="Y142" s="342"/>
      <c r="Z142" s="342"/>
      <c r="AA142" s="342"/>
      <c r="AB142" s="343"/>
      <c r="AC142" s="460" t="s">
        <v>97</v>
      </c>
      <c r="AD142" s="461"/>
      <c r="AE142" s="763">
        <v>15000</v>
      </c>
      <c r="AF142" s="764"/>
      <c r="AG142" s="764"/>
      <c r="AH142" s="765"/>
      <c r="AI142" s="763">
        <v>15000</v>
      </c>
      <c r="AJ142" s="764"/>
      <c r="AK142" s="764"/>
      <c r="AL142" s="765"/>
      <c r="AM142" s="763">
        <v>0</v>
      </c>
      <c r="AN142" s="764"/>
      <c r="AO142" s="764"/>
      <c r="AP142" s="874"/>
      <c r="AQ142" s="136"/>
    </row>
    <row r="143" spans="1:44" x14ac:dyDescent="0.2">
      <c r="A143" s="320" t="s">
        <v>619</v>
      </c>
      <c r="B143" s="321"/>
      <c r="C143" s="341" t="s">
        <v>76</v>
      </c>
      <c r="D143" s="342"/>
      <c r="E143" s="342"/>
      <c r="F143" s="342"/>
      <c r="G143" s="342"/>
      <c r="H143" s="342"/>
      <c r="I143" s="342"/>
      <c r="J143" s="342"/>
      <c r="K143" s="342"/>
      <c r="L143" s="342"/>
      <c r="M143" s="342"/>
      <c r="N143" s="342"/>
      <c r="O143" s="342"/>
      <c r="P143" s="342"/>
      <c r="Q143" s="342"/>
      <c r="R143" s="342"/>
      <c r="S143" s="342"/>
      <c r="T143" s="342"/>
      <c r="U143" s="342"/>
      <c r="V143" s="342"/>
      <c r="W143" s="342"/>
      <c r="X143" s="342"/>
      <c r="Y143" s="342"/>
      <c r="Z143" s="342"/>
      <c r="AA143" s="342"/>
      <c r="AB143" s="343"/>
      <c r="AC143" s="460" t="s">
        <v>98</v>
      </c>
      <c r="AD143" s="461"/>
      <c r="AE143" s="763">
        <v>0</v>
      </c>
      <c r="AF143" s="764"/>
      <c r="AG143" s="764"/>
      <c r="AH143" s="765"/>
      <c r="AI143" s="763">
        <v>0</v>
      </c>
      <c r="AJ143" s="764"/>
      <c r="AK143" s="764"/>
      <c r="AL143" s="765"/>
      <c r="AM143" s="763">
        <v>0</v>
      </c>
      <c r="AN143" s="764"/>
      <c r="AO143" s="764"/>
      <c r="AP143" s="874"/>
    </row>
    <row r="144" spans="1:44" x14ac:dyDescent="0.2">
      <c r="A144" s="347" t="s">
        <v>620</v>
      </c>
      <c r="B144" s="348"/>
      <c r="C144" s="349" t="s">
        <v>748</v>
      </c>
      <c r="D144" s="350"/>
      <c r="E144" s="350"/>
      <c r="F144" s="350"/>
      <c r="G144" s="350"/>
      <c r="H144" s="350"/>
      <c r="I144" s="350"/>
      <c r="J144" s="350"/>
      <c r="K144" s="350"/>
      <c r="L144" s="350"/>
      <c r="M144" s="350"/>
      <c r="N144" s="350"/>
      <c r="O144" s="350"/>
      <c r="P144" s="350"/>
      <c r="Q144" s="350"/>
      <c r="R144" s="350"/>
      <c r="S144" s="350"/>
      <c r="T144" s="350"/>
      <c r="U144" s="350"/>
      <c r="V144" s="350"/>
      <c r="W144" s="350"/>
      <c r="X144" s="350"/>
      <c r="Y144" s="350"/>
      <c r="Z144" s="350"/>
      <c r="AA144" s="350"/>
      <c r="AB144" s="351"/>
      <c r="AC144" s="473" t="s">
        <v>99</v>
      </c>
      <c r="AD144" s="474"/>
      <c r="AE144" s="826">
        <f>SUM(AE142:AH143)</f>
        <v>15000</v>
      </c>
      <c r="AF144" s="827"/>
      <c r="AG144" s="827"/>
      <c r="AH144" s="828"/>
      <c r="AI144" s="826">
        <f t="shared" ref="AI144" si="32">SUM(AI142:AL143)</f>
        <v>15000</v>
      </c>
      <c r="AJ144" s="827"/>
      <c r="AK144" s="827"/>
      <c r="AL144" s="828"/>
      <c r="AM144" s="826">
        <f t="shared" ref="AM144" si="33">SUM(AM142:AP143)</f>
        <v>0</v>
      </c>
      <c r="AN144" s="827"/>
      <c r="AO144" s="827"/>
      <c r="AP144" s="875"/>
      <c r="AQ144" s="136"/>
    </row>
    <row r="145" spans="1:44" x14ac:dyDescent="0.2">
      <c r="A145" s="482" t="s">
        <v>621</v>
      </c>
      <c r="B145" s="321"/>
      <c r="C145" s="341" t="s">
        <v>77</v>
      </c>
      <c r="D145" s="342"/>
      <c r="E145" s="342"/>
      <c r="F145" s="342"/>
      <c r="G145" s="342"/>
      <c r="H145" s="342"/>
      <c r="I145" s="342"/>
      <c r="J145" s="342"/>
      <c r="K145" s="342"/>
      <c r="L145" s="342"/>
      <c r="M145" s="342"/>
      <c r="N145" s="342"/>
      <c r="O145" s="342"/>
      <c r="P145" s="342"/>
      <c r="Q145" s="342"/>
      <c r="R145" s="342"/>
      <c r="S145" s="342"/>
      <c r="T145" s="342"/>
      <c r="U145" s="342"/>
      <c r="V145" s="342"/>
      <c r="W145" s="342"/>
      <c r="X145" s="342"/>
      <c r="Y145" s="342"/>
      <c r="Z145" s="342"/>
      <c r="AA145" s="342"/>
      <c r="AB145" s="343"/>
      <c r="AC145" s="460" t="s">
        <v>100</v>
      </c>
      <c r="AD145" s="461"/>
      <c r="AE145" s="763">
        <v>667851</v>
      </c>
      <c r="AF145" s="764"/>
      <c r="AG145" s="764"/>
      <c r="AH145" s="765"/>
      <c r="AI145" s="763">
        <v>2329525</v>
      </c>
      <c r="AJ145" s="764"/>
      <c r="AK145" s="764"/>
      <c r="AL145" s="765"/>
      <c r="AM145" s="763">
        <v>5790939</v>
      </c>
      <c r="AN145" s="764"/>
      <c r="AO145" s="764"/>
      <c r="AP145" s="874"/>
      <c r="AQ145" s="136"/>
      <c r="AR145" s="187"/>
    </row>
    <row r="146" spans="1:44" x14ac:dyDescent="0.2">
      <c r="A146" s="482" t="s">
        <v>622</v>
      </c>
      <c r="B146" s="321"/>
      <c r="C146" s="341" t="s">
        <v>78</v>
      </c>
      <c r="D146" s="342"/>
      <c r="E146" s="342"/>
      <c r="F146" s="342"/>
      <c r="G146" s="342"/>
      <c r="H146" s="342"/>
      <c r="I146" s="342"/>
      <c r="J146" s="342"/>
      <c r="K146" s="342"/>
      <c r="L146" s="342"/>
      <c r="M146" s="342"/>
      <c r="N146" s="342"/>
      <c r="O146" s="342"/>
      <c r="P146" s="342"/>
      <c r="Q146" s="342"/>
      <c r="R146" s="342"/>
      <c r="S146" s="342"/>
      <c r="T146" s="342"/>
      <c r="U146" s="342"/>
      <c r="V146" s="342"/>
      <c r="W146" s="342"/>
      <c r="X146" s="342"/>
      <c r="Y146" s="342"/>
      <c r="Z146" s="342"/>
      <c r="AA146" s="342"/>
      <c r="AB146" s="343"/>
      <c r="AC146" s="460" t="s">
        <v>101</v>
      </c>
      <c r="AD146" s="461"/>
      <c r="AE146" s="763">
        <v>0</v>
      </c>
      <c r="AF146" s="764"/>
      <c r="AG146" s="764"/>
      <c r="AH146" s="765"/>
      <c r="AI146" s="763">
        <v>0</v>
      </c>
      <c r="AJ146" s="764"/>
      <c r="AK146" s="764"/>
      <c r="AL146" s="765"/>
      <c r="AM146" s="763">
        <v>1426000</v>
      </c>
      <c r="AN146" s="764"/>
      <c r="AO146" s="764"/>
      <c r="AP146" s="874"/>
    </row>
    <row r="147" spans="1:44" x14ac:dyDescent="0.2">
      <c r="A147" s="482" t="s">
        <v>623</v>
      </c>
      <c r="B147" s="321"/>
      <c r="C147" s="341" t="s">
        <v>79</v>
      </c>
      <c r="D147" s="342"/>
      <c r="E147" s="342"/>
      <c r="F147" s="342"/>
      <c r="G147" s="342"/>
      <c r="H147" s="342"/>
      <c r="I147" s="342"/>
      <c r="J147" s="342"/>
      <c r="K147" s="342"/>
      <c r="L147" s="342"/>
      <c r="M147" s="342"/>
      <c r="N147" s="342"/>
      <c r="O147" s="342"/>
      <c r="P147" s="342"/>
      <c r="Q147" s="342"/>
      <c r="R147" s="342"/>
      <c r="S147" s="342"/>
      <c r="T147" s="342"/>
      <c r="U147" s="342"/>
      <c r="V147" s="342"/>
      <c r="W147" s="342"/>
      <c r="X147" s="342"/>
      <c r="Y147" s="342"/>
      <c r="Z147" s="342"/>
      <c r="AA147" s="342"/>
      <c r="AB147" s="343"/>
      <c r="AC147" s="460" t="s">
        <v>102</v>
      </c>
      <c r="AD147" s="461"/>
      <c r="AE147" s="763">
        <v>0</v>
      </c>
      <c r="AF147" s="764"/>
      <c r="AG147" s="764"/>
      <c r="AH147" s="765"/>
      <c r="AI147" s="763">
        <v>0</v>
      </c>
      <c r="AJ147" s="764"/>
      <c r="AK147" s="764"/>
      <c r="AL147" s="765"/>
      <c r="AM147" s="763">
        <v>0</v>
      </c>
      <c r="AN147" s="764"/>
      <c r="AO147" s="764"/>
      <c r="AP147" s="874"/>
    </row>
    <row r="148" spans="1:44" x14ac:dyDescent="0.2">
      <c r="A148" s="482" t="s">
        <v>624</v>
      </c>
      <c r="B148" s="321"/>
      <c r="C148" s="341" t="s">
        <v>80</v>
      </c>
      <c r="D148" s="342"/>
      <c r="E148" s="342"/>
      <c r="F148" s="342"/>
      <c r="G148" s="342"/>
      <c r="H148" s="342"/>
      <c r="I148" s="342"/>
      <c r="J148" s="342"/>
      <c r="K148" s="342"/>
      <c r="L148" s="342"/>
      <c r="M148" s="342"/>
      <c r="N148" s="342"/>
      <c r="O148" s="342"/>
      <c r="P148" s="342"/>
      <c r="Q148" s="342"/>
      <c r="R148" s="342"/>
      <c r="S148" s="342"/>
      <c r="T148" s="342"/>
      <c r="U148" s="342"/>
      <c r="V148" s="342"/>
      <c r="W148" s="342"/>
      <c r="X148" s="342"/>
      <c r="Y148" s="342"/>
      <c r="Z148" s="342"/>
      <c r="AA148" s="342"/>
      <c r="AB148" s="343"/>
      <c r="AC148" s="460" t="s">
        <v>103</v>
      </c>
      <c r="AD148" s="461"/>
      <c r="AE148" s="763">
        <v>0</v>
      </c>
      <c r="AF148" s="764"/>
      <c r="AG148" s="764"/>
      <c r="AH148" s="765"/>
      <c r="AI148" s="763">
        <v>0</v>
      </c>
      <c r="AJ148" s="764"/>
      <c r="AK148" s="764"/>
      <c r="AL148" s="765"/>
      <c r="AM148" s="763">
        <v>0</v>
      </c>
      <c r="AN148" s="764"/>
      <c r="AO148" s="764"/>
      <c r="AP148" s="874"/>
    </row>
    <row r="149" spans="1:44" x14ac:dyDescent="0.2">
      <c r="A149" s="482" t="s">
        <v>625</v>
      </c>
      <c r="B149" s="321"/>
      <c r="C149" s="341" t="s">
        <v>81</v>
      </c>
      <c r="D149" s="342"/>
      <c r="E149" s="342"/>
      <c r="F149" s="342"/>
      <c r="G149" s="342"/>
      <c r="H149" s="342"/>
      <c r="I149" s="342"/>
      <c r="J149" s="342"/>
      <c r="K149" s="342"/>
      <c r="L149" s="342"/>
      <c r="M149" s="342"/>
      <c r="N149" s="342"/>
      <c r="O149" s="342"/>
      <c r="P149" s="342"/>
      <c r="Q149" s="342"/>
      <c r="R149" s="342"/>
      <c r="S149" s="342"/>
      <c r="T149" s="342"/>
      <c r="U149" s="342"/>
      <c r="V149" s="342"/>
      <c r="W149" s="342"/>
      <c r="X149" s="342"/>
      <c r="Y149" s="342"/>
      <c r="Z149" s="342"/>
      <c r="AA149" s="342"/>
      <c r="AB149" s="343"/>
      <c r="AC149" s="460" t="s">
        <v>104</v>
      </c>
      <c r="AD149" s="461"/>
      <c r="AE149" s="763">
        <v>41662</v>
      </c>
      <c r="AF149" s="764"/>
      <c r="AG149" s="764"/>
      <c r="AH149" s="765"/>
      <c r="AI149" s="763">
        <v>396</v>
      </c>
      <c r="AJ149" s="764"/>
      <c r="AK149" s="764"/>
      <c r="AL149" s="765"/>
      <c r="AM149" s="763">
        <v>58038</v>
      </c>
      <c r="AN149" s="764"/>
      <c r="AO149" s="764"/>
      <c r="AP149" s="874"/>
    </row>
    <row r="150" spans="1:44" x14ac:dyDescent="0.2">
      <c r="A150" s="483" t="s">
        <v>626</v>
      </c>
      <c r="B150" s="348"/>
      <c r="C150" s="349" t="s">
        <v>749</v>
      </c>
      <c r="D150" s="350"/>
      <c r="E150" s="350"/>
      <c r="F150" s="350"/>
      <c r="G150" s="350"/>
      <c r="H150" s="350"/>
      <c r="I150" s="350"/>
      <c r="J150" s="350"/>
      <c r="K150" s="350"/>
      <c r="L150" s="350"/>
      <c r="M150" s="350"/>
      <c r="N150" s="350"/>
      <c r="O150" s="350"/>
      <c r="P150" s="350"/>
      <c r="Q150" s="350"/>
      <c r="R150" s="350"/>
      <c r="S150" s="350"/>
      <c r="T150" s="350"/>
      <c r="U150" s="350"/>
      <c r="V150" s="350"/>
      <c r="W150" s="350"/>
      <c r="X150" s="350"/>
      <c r="Y150" s="350"/>
      <c r="Z150" s="350"/>
      <c r="AA150" s="350"/>
      <c r="AB150" s="351"/>
      <c r="AC150" s="473" t="s">
        <v>105</v>
      </c>
      <c r="AD150" s="474"/>
      <c r="AE150" s="826">
        <f>SUM(AE145:AH149)</f>
        <v>709513</v>
      </c>
      <c r="AF150" s="827"/>
      <c r="AG150" s="827"/>
      <c r="AH150" s="828"/>
      <c r="AI150" s="826">
        <f>SUM(AI145:AL149)</f>
        <v>2329921</v>
      </c>
      <c r="AJ150" s="827"/>
      <c r="AK150" s="827"/>
      <c r="AL150" s="828"/>
      <c r="AM150" s="826">
        <f>SUM(AM145:AP149)</f>
        <v>7274977</v>
      </c>
      <c r="AN150" s="827"/>
      <c r="AO150" s="827"/>
      <c r="AP150" s="875"/>
      <c r="AQ150" s="136"/>
    </row>
    <row r="151" spans="1:44" ht="15.75" x14ac:dyDescent="0.2">
      <c r="A151" s="483" t="s">
        <v>627</v>
      </c>
      <c r="B151" s="348"/>
      <c r="C151" s="349" t="s">
        <v>750</v>
      </c>
      <c r="D151" s="350"/>
      <c r="E151" s="350"/>
      <c r="F151" s="350"/>
      <c r="G151" s="350"/>
      <c r="H151" s="350"/>
      <c r="I151" s="350"/>
      <c r="J151" s="350"/>
      <c r="K151" s="350"/>
      <c r="L151" s="350"/>
      <c r="M151" s="350"/>
      <c r="N151" s="350"/>
      <c r="O151" s="350"/>
      <c r="P151" s="350"/>
      <c r="Q151" s="350"/>
      <c r="R151" s="350"/>
      <c r="S151" s="350"/>
      <c r="T151" s="350"/>
      <c r="U151" s="350"/>
      <c r="V151" s="350"/>
      <c r="W151" s="350"/>
      <c r="X151" s="350"/>
      <c r="Y151" s="350"/>
      <c r="Z151" s="350"/>
      <c r="AA151" s="350"/>
      <c r="AB151" s="351"/>
      <c r="AC151" s="471" t="s">
        <v>57</v>
      </c>
      <c r="AD151" s="472"/>
      <c r="AE151" s="808">
        <f>AE126+AE129+AE141+AE144+AE150</f>
        <v>2580563</v>
      </c>
      <c r="AF151" s="809"/>
      <c r="AG151" s="809"/>
      <c r="AH151" s="810"/>
      <c r="AI151" s="808">
        <f>AI126+AI129+AI141+AI144+AI150</f>
        <v>7120621</v>
      </c>
      <c r="AJ151" s="809"/>
      <c r="AK151" s="809"/>
      <c r="AL151" s="810"/>
      <c r="AM151" s="808">
        <f>SUM(AM126,AM129,AM141,AM150,AM144)</f>
        <v>36067981</v>
      </c>
      <c r="AN151" s="809"/>
      <c r="AO151" s="809"/>
      <c r="AP151" s="873"/>
      <c r="AQ151" s="180"/>
      <c r="AR151" s="170"/>
    </row>
    <row r="152" spans="1:44" x14ac:dyDescent="0.2">
      <c r="A152" s="482" t="s">
        <v>628</v>
      </c>
      <c r="B152" s="321"/>
      <c r="C152" s="341" t="s">
        <v>108</v>
      </c>
      <c r="D152" s="342"/>
      <c r="E152" s="342"/>
      <c r="F152" s="342"/>
      <c r="G152" s="342"/>
      <c r="H152" s="342"/>
      <c r="I152" s="342"/>
      <c r="J152" s="342"/>
      <c r="K152" s="342"/>
      <c r="L152" s="342"/>
      <c r="M152" s="342"/>
      <c r="N152" s="342"/>
      <c r="O152" s="342"/>
      <c r="P152" s="342"/>
      <c r="Q152" s="342"/>
      <c r="R152" s="342"/>
      <c r="S152" s="342"/>
      <c r="T152" s="342"/>
      <c r="U152" s="342"/>
      <c r="V152" s="342"/>
      <c r="W152" s="342"/>
      <c r="X152" s="342"/>
      <c r="Y152" s="342"/>
      <c r="Z152" s="342"/>
      <c r="AA152" s="342"/>
      <c r="AB152" s="343"/>
      <c r="AC152" s="460" t="s">
        <v>116</v>
      </c>
      <c r="AD152" s="461"/>
      <c r="AE152" s="763">
        <v>0</v>
      </c>
      <c r="AF152" s="764"/>
      <c r="AG152" s="764"/>
      <c r="AH152" s="765"/>
      <c r="AI152" s="763">
        <v>0</v>
      </c>
      <c r="AJ152" s="764"/>
      <c r="AK152" s="764"/>
      <c r="AL152" s="765"/>
      <c r="AM152" s="763">
        <v>0</v>
      </c>
      <c r="AN152" s="764"/>
      <c r="AO152" s="764"/>
      <c r="AP152" s="765"/>
    </row>
    <row r="153" spans="1:44" x14ac:dyDescent="0.2">
      <c r="A153" s="482" t="s">
        <v>629</v>
      </c>
      <c r="B153" s="321"/>
      <c r="C153" s="341" t="s">
        <v>109</v>
      </c>
      <c r="D153" s="342"/>
      <c r="E153" s="342"/>
      <c r="F153" s="342"/>
      <c r="G153" s="342"/>
      <c r="H153" s="342"/>
      <c r="I153" s="342"/>
      <c r="J153" s="342"/>
      <c r="K153" s="342"/>
      <c r="L153" s="342"/>
      <c r="M153" s="342"/>
      <c r="N153" s="342"/>
      <c r="O153" s="342"/>
      <c r="P153" s="342"/>
      <c r="Q153" s="342"/>
      <c r="R153" s="342"/>
      <c r="S153" s="342"/>
      <c r="T153" s="342"/>
      <c r="U153" s="342"/>
      <c r="V153" s="342"/>
      <c r="W153" s="342"/>
      <c r="X153" s="342"/>
      <c r="Y153" s="342"/>
      <c r="Z153" s="342"/>
      <c r="AA153" s="342"/>
      <c r="AB153" s="343"/>
      <c r="AC153" s="460" t="s">
        <v>117</v>
      </c>
      <c r="AD153" s="461"/>
      <c r="AE153" s="763">
        <v>0</v>
      </c>
      <c r="AF153" s="764"/>
      <c r="AG153" s="764"/>
      <c r="AH153" s="765"/>
      <c r="AI153" s="763">
        <v>0</v>
      </c>
      <c r="AJ153" s="764"/>
      <c r="AK153" s="764"/>
      <c r="AL153" s="765"/>
      <c r="AM153" s="763">
        <v>0</v>
      </c>
      <c r="AN153" s="764"/>
      <c r="AO153" s="764"/>
      <c r="AP153" s="765"/>
    </row>
    <row r="154" spans="1:44" x14ac:dyDescent="0.2">
      <c r="A154" s="482" t="s">
        <v>630</v>
      </c>
      <c r="B154" s="321"/>
      <c r="C154" s="479" t="s">
        <v>110</v>
      </c>
      <c r="D154" s="480"/>
      <c r="E154" s="480"/>
      <c r="F154" s="480"/>
      <c r="G154" s="480"/>
      <c r="H154" s="480"/>
      <c r="I154" s="480"/>
      <c r="J154" s="480"/>
      <c r="K154" s="480"/>
      <c r="L154" s="480"/>
      <c r="M154" s="480"/>
      <c r="N154" s="480"/>
      <c r="O154" s="480"/>
      <c r="P154" s="480"/>
      <c r="Q154" s="480"/>
      <c r="R154" s="480"/>
      <c r="S154" s="480"/>
      <c r="T154" s="480"/>
      <c r="U154" s="480"/>
      <c r="V154" s="480"/>
      <c r="W154" s="480"/>
      <c r="X154" s="480"/>
      <c r="Y154" s="480"/>
      <c r="Z154" s="480"/>
      <c r="AA154" s="480"/>
      <c r="AB154" s="481"/>
      <c r="AC154" s="460" t="s">
        <v>118</v>
      </c>
      <c r="AD154" s="461"/>
      <c r="AE154" s="763">
        <v>0</v>
      </c>
      <c r="AF154" s="764"/>
      <c r="AG154" s="764"/>
      <c r="AH154" s="765"/>
      <c r="AI154" s="763">
        <v>0</v>
      </c>
      <c r="AJ154" s="764"/>
      <c r="AK154" s="764"/>
      <c r="AL154" s="765"/>
      <c r="AM154" s="763">
        <v>0</v>
      </c>
      <c r="AN154" s="764"/>
      <c r="AO154" s="764"/>
      <c r="AP154" s="765"/>
    </row>
    <row r="155" spans="1:44" x14ac:dyDescent="0.2">
      <c r="A155" s="482" t="s">
        <v>631</v>
      </c>
      <c r="B155" s="321"/>
      <c r="C155" s="479" t="s">
        <v>111</v>
      </c>
      <c r="D155" s="480"/>
      <c r="E155" s="480"/>
      <c r="F155" s="480"/>
      <c r="G155" s="480"/>
      <c r="H155" s="480"/>
      <c r="I155" s="480"/>
      <c r="J155" s="480"/>
      <c r="K155" s="480"/>
      <c r="L155" s="480"/>
      <c r="M155" s="480"/>
      <c r="N155" s="480"/>
      <c r="O155" s="480"/>
      <c r="P155" s="480"/>
      <c r="Q155" s="480"/>
      <c r="R155" s="480"/>
      <c r="S155" s="480"/>
      <c r="T155" s="480"/>
      <c r="U155" s="480"/>
      <c r="V155" s="480"/>
      <c r="W155" s="480"/>
      <c r="X155" s="480"/>
      <c r="Y155" s="480"/>
      <c r="Z155" s="480"/>
      <c r="AA155" s="480"/>
      <c r="AB155" s="481"/>
      <c r="AC155" s="460" t="s">
        <v>119</v>
      </c>
      <c r="AD155" s="461"/>
      <c r="AE155" s="763">
        <v>0</v>
      </c>
      <c r="AF155" s="764"/>
      <c r="AG155" s="764"/>
      <c r="AH155" s="765"/>
      <c r="AI155" s="763">
        <v>0</v>
      </c>
      <c r="AJ155" s="764"/>
      <c r="AK155" s="764"/>
      <c r="AL155" s="765"/>
      <c r="AM155" s="763">
        <v>0</v>
      </c>
      <c r="AN155" s="764"/>
      <c r="AO155" s="764"/>
      <c r="AP155" s="765"/>
    </row>
    <row r="156" spans="1:44" x14ac:dyDescent="0.2">
      <c r="A156" s="482" t="s">
        <v>632</v>
      </c>
      <c r="B156" s="321"/>
      <c r="C156" s="479" t="s">
        <v>112</v>
      </c>
      <c r="D156" s="480"/>
      <c r="E156" s="480"/>
      <c r="F156" s="480"/>
      <c r="G156" s="480"/>
      <c r="H156" s="480"/>
      <c r="I156" s="480"/>
      <c r="J156" s="480"/>
      <c r="K156" s="480"/>
      <c r="L156" s="480"/>
      <c r="M156" s="480"/>
      <c r="N156" s="480"/>
      <c r="O156" s="480"/>
      <c r="P156" s="480"/>
      <c r="Q156" s="480"/>
      <c r="R156" s="480"/>
      <c r="S156" s="480"/>
      <c r="T156" s="480"/>
      <c r="U156" s="480"/>
      <c r="V156" s="480"/>
      <c r="W156" s="480"/>
      <c r="X156" s="480"/>
      <c r="Y156" s="480"/>
      <c r="Z156" s="480"/>
      <c r="AA156" s="480"/>
      <c r="AB156" s="481"/>
      <c r="AC156" s="460" t="s">
        <v>120</v>
      </c>
      <c r="AD156" s="461"/>
      <c r="AE156" s="763">
        <v>0</v>
      </c>
      <c r="AF156" s="764"/>
      <c r="AG156" s="764"/>
      <c r="AH156" s="765"/>
      <c r="AI156" s="763">
        <v>0</v>
      </c>
      <c r="AJ156" s="764"/>
      <c r="AK156" s="764"/>
      <c r="AL156" s="765"/>
      <c r="AM156" s="763">
        <v>0</v>
      </c>
      <c r="AN156" s="764"/>
      <c r="AO156" s="764"/>
      <c r="AP156" s="765"/>
    </row>
    <row r="157" spans="1:44" x14ac:dyDescent="0.2">
      <c r="A157" s="482" t="s">
        <v>660</v>
      </c>
      <c r="B157" s="321"/>
      <c r="C157" s="341" t="s">
        <v>113</v>
      </c>
      <c r="D157" s="342"/>
      <c r="E157" s="342"/>
      <c r="F157" s="342"/>
      <c r="G157" s="342"/>
      <c r="H157" s="342"/>
      <c r="I157" s="342"/>
      <c r="J157" s="342"/>
      <c r="K157" s="342"/>
      <c r="L157" s="342"/>
      <c r="M157" s="342"/>
      <c r="N157" s="342"/>
      <c r="O157" s="342"/>
      <c r="P157" s="342"/>
      <c r="Q157" s="342"/>
      <c r="R157" s="342"/>
      <c r="S157" s="342"/>
      <c r="T157" s="342"/>
      <c r="U157" s="342"/>
      <c r="V157" s="342"/>
      <c r="W157" s="342"/>
      <c r="X157" s="342"/>
      <c r="Y157" s="342"/>
      <c r="Z157" s="342"/>
      <c r="AA157" s="342"/>
      <c r="AB157" s="343"/>
      <c r="AC157" s="460" t="s">
        <v>121</v>
      </c>
      <c r="AD157" s="461"/>
      <c r="AE157" s="763">
        <v>0</v>
      </c>
      <c r="AF157" s="764"/>
      <c r="AG157" s="764"/>
      <c r="AH157" s="765"/>
      <c r="AI157" s="763">
        <v>0</v>
      </c>
      <c r="AJ157" s="764"/>
      <c r="AK157" s="764"/>
      <c r="AL157" s="765"/>
      <c r="AM157" s="763">
        <v>0</v>
      </c>
      <c r="AN157" s="764"/>
      <c r="AO157" s="764"/>
      <c r="AP157" s="765"/>
    </row>
    <row r="158" spans="1:44" x14ac:dyDescent="0.2">
      <c r="A158" s="482" t="s">
        <v>661</v>
      </c>
      <c r="B158" s="321"/>
      <c r="C158" s="341" t="s">
        <v>114</v>
      </c>
      <c r="D158" s="342"/>
      <c r="E158" s="342"/>
      <c r="F158" s="342"/>
      <c r="G158" s="342"/>
      <c r="H158" s="342"/>
      <c r="I158" s="342"/>
      <c r="J158" s="342"/>
      <c r="K158" s="342"/>
      <c r="L158" s="342"/>
      <c r="M158" s="342"/>
      <c r="N158" s="342"/>
      <c r="O158" s="342"/>
      <c r="P158" s="342"/>
      <c r="Q158" s="342"/>
      <c r="R158" s="342"/>
      <c r="S158" s="342"/>
      <c r="T158" s="342"/>
      <c r="U158" s="342"/>
      <c r="V158" s="342"/>
      <c r="W158" s="342"/>
      <c r="X158" s="342"/>
      <c r="Y158" s="342"/>
      <c r="Z158" s="342"/>
      <c r="AA158" s="342"/>
      <c r="AB158" s="343"/>
      <c r="AC158" s="460" t="s">
        <v>122</v>
      </c>
      <c r="AD158" s="461"/>
      <c r="AE158" s="763">
        <v>0</v>
      </c>
      <c r="AF158" s="764"/>
      <c r="AG158" s="764"/>
      <c r="AH158" s="765"/>
      <c r="AI158" s="763">
        <v>0</v>
      </c>
      <c r="AJ158" s="764"/>
      <c r="AK158" s="764"/>
      <c r="AL158" s="765"/>
      <c r="AM158" s="763">
        <v>0</v>
      </c>
      <c r="AN158" s="764"/>
      <c r="AO158" s="764"/>
      <c r="AP158" s="765"/>
    </row>
    <row r="159" spans="1:44" x14ac:dyDescent="0.2">
      <c r="A159" s="482" t="s">
        <v>662</v>
      </c>
      <c r="B159" s="321"/>
      <c r="C159" s="341" t="s">
        <v>115</v>
      </c>
      <c r="D159" s="342"/>
      <c r="E159" s="342"/>
      <c r="F159" s="342"/>
      <c r="G159" s="342"/>
      <c r="H159" s="342"/>
      <c r="I159" s="342"/>
      <c r="J159" s="342"/>
      <c r="K159" s="342"/>
      <c r="L159" s="342"/>
      <c r="M159" s="342"/>
      <c r="N159" s="342"/>
      <c r="O159" s="342"/>
      <c r="P159" s="342"/>
      <c r="Q159" s="342"/>
      <c r="R159" s="342"/>
      <c r="S159" s="342"/>
      <c r="T159" s="342"/>
      <c r="U159" s="342"/>
      <c r="V159" s="342"/>
      <c r="W159" s="342"/>
      <c r="X159" s="342"/>
      <c r="Y159" s="342"/>
      <c r="Z159" s="342"/>
      <c r="AA159" s="342"/>
      <c r="AB159" s="343"/>
      <c r="AC159" s="460" t="s">
        <v>123</v>
      </c>
      <c r="AD159" s="461"/>
      <c r="AE159" s="763">
        <v>0</v>
      </c>
      <c r="AF159" s="764"/>
      <c r="AG159" s="764"/>
      <c r="AH159" s="765"/>
      <c r="AI159" s="763">
        <v>0</v>
      </c>
      <c r="AJ159" s="764"/>
      <c r="AK159" s="764"/>
      <c r="AL159" s="765"/>
      <c r="AM159" s="763">
        <v>0</v>
      </c>
      <c r="AN159" s="764"/>
      <c r="AO159" s="764"/>
      <c r="AP159" s="765"/>
    </row>
    <row r="160" spans="1:44" ht="15.75" x14ac:dyDescent="0.2">
      <c r="A160" s="483" t="s">
        <v>663</v>
      </c>
      <c r="B160" s="348"/>
      <c r="C160" s="349" t="s">
        <v>751</v>
      </c>
      <c r="D160" s="350"/>
      <c r="E160" s="350"/>
      <c r="F160" s="350"/>
      <c r="G160" s="350"/>
      <c r="H160" s="350"/>
      <c r="I160" s="350"/>
      <c r="J160" s="350"/>
      <c r="K160" s="350"/>
      <c r="L160" s="350"/>
      <c r="M160" s="350"/>
      <c r="N160" s="350"/>
      <c r="O160" s="350"/>
      <c r="P160" s="350"/>
      <c r="Q160" s="350"/>
      <c r="R160" s="350"/>
      <c r="S160" s="350"/>
      <c r="T160" s="350"/>
      <c r="U160" s="350"/>
      <c r="V160" s="350"/>
      <c r="W160" s="350"/>
      <c r="X160" s="350"/>
      <c r="Y160" s="350"/>
      <c r="Z160" s="350"/>
      <c r="AA160" s="350"/>
      <c r="AB160" s="351"/>
      <c r="AC160" s="471" t="s">
        <v>58</v>
      </c>
      <c r="AD160" s="472"/>
      <c r="AE160" s="808">
        <f>SUM(AE152:AH159)</f>
        <v>0</v>
      </c>
      <c r="AF160" s="809"/>
      <c r="AG160" s="809"/>
      <c r="AH160" s="810"/>
      <c r="AI160" s="808">
        <f>SUM(AI152:AL159)</f>
        <v>0</v>
      </c>
      <c r="AJ160" s="809"/>
      <c r="AK160" s="809"/>
      <c r="AL160" s="810"/>
      <c r="AM160" s="808">
        <f t="shared" ref="AM160" si="34">SUM(AM152:AP159)</f>
        <v>0</v>
      </c>
      <c r="AN160" s="809"/>
      <c r="AO160" s="809"/>
      <c r="AP160" s="873"/>
    </row>
    <row r="161" spans="1:42" x14ac:dyDescent="0.2">
      <c r="A161" s="482" t="s">
        <v>664</v>
      </c>
      <c r="B161" s="321"/>
      <c r="C161" s="322" t="s">
        <v>142</v>
      </c>
      <c r="D161" s="323"/>
      <c r="E161" s="323"/>
      <c r="F161" s="323"/>
      <c r="G161" s="323"/>
      <c r="H161" s="323"/>
      <c r="I161" s="323"/>
      <c r="J161" s="323"/>
      <c r="K161" s="323"/>
      <c r="L161" s="323"/>
      <c r="M161" s="323"/>
      <c r="N161" s="323"/>
      <c r="O161" s="323"/>
      <c r="P161" s="323"/>
      <c r="Q161" s="323"/>
      <c r="R161" s="323"/>
      <c r="S161" s="323"/>
      <c r="T161" s="323"/>
      <c r="U161" s="323"/>
      <c r="V161" s="323"/>
      <c r="W161" s="323"/>
      <c r="X161" s="323"/>
      <c r="Y161" s="323"/>
      <c r="Z161" s="323"/>
      <c r="AA161" s="323"/>
      <c r="AB161" s="324"/>
      <c r="AC161" s="460" t="s">
        <v>131</v>
      </c>
      <c r="AD161" s="461"/>
      <c r="AE161" s="763">
        <v>0</v>
      </c>
      <c r="AF161" s="764"/>
      <c r="AG161" s="764"/>
      <c r="AH161" s="765"/>
      <c r="AI161" s="763">
        <v>0</v>
      </c>
      <c r="AJ161" s="764"/>
      <c r="AK161" s="764"/>
      <c r="AL161" s="765"/>
      <c r="AM161" s="763">
        <v>0</v>
      </c>
      <c r="AN161" s="764"/>
      <c r="AO161" s="764"/>
      <c r="AP161" s="765"/>
    </row>
    <row r="162" spans="1:42" x14ac:dyDescent="0.2">
      <c r="A162" s="482" t="s">
        <v>665</v>
      </c>
      <c r="B162" s="487"/>
      <c r="C162" s="322" t="s">
        <v>634</v>
      </c>
      <c r="D162" s="323"/>
      <c r="E162" s="323"/>
      <c r="F162" s="323"/>
      <c r="G162" s="323"/>
      <c r="H162" s="323"/>
      <c r="I162" s="323"/>
      <c r="J162" s="323"/>
      <c r="K162" s="323"/>
      <c r="L162" s="323"/>
      <c r="M162" s="323"/>
      <c r="N162" s="323"/>
      <c r="O162" s="323"/>
      <c r="P162" s="323"/>
      <c r="Q162" s="323"/>
      <c r="R162" s="323"/>
      <c r="S162" s="323"/>
      <c r="T162" s="323"/>
      <c r="U162" s="323"/>
      <c r="V162" s="323"/>
      <c r="W162" s="323"/>
      <c r="X162" s="323"/>
      <c r="Y162" s="323"/>
      <c r="Z162" s="323"/>
      <c r="AA162" s="323"/>
      <c r="AB162" s="324"/>
      <c r="AC162" s="460" t="s">
        <v>633</v>
      </c>
      <c r="AD162" s="461"/>
      <c r="AE162" s="763">
        <v>0</v>
      </c>
      <c r="AF162" s="764"/>
      <c r="AG162" s="764"/>
      <c r="AH162" s="765"/>
      <c r="AI162" s="763">
        <v>0</v>
      </c>
      <c r="AJ162" s="764"/>
      <c r="AK162" s="764"/>
      <c r="AL162" s="765"/>
      <c r="AM162" s="763">
        <v>0</v>
      </c>
      <c r="AN162" s="764"/>
      <c r="AO162" s="764"/>
      <c r="AP162" s="765"/>
    </row>
    <row r="163" spans="1:42" x14ac:dyDescent="0.2">
      <c r="A163" s="482" t="s">
        <v>666</v>
      </c>
      <c r="B163" s="487"/>
      <c r="C163" s="322" t="s">
        <v>635</v>
      </c>
      <c r="D163" s="323"/>
      <c r="E163" s="323"/>
      <c r="F163" s="323"/>
      <c r="G163" s="323"/>
      <c r="H163" s="323"/>
      <c r="I163" s="323"/>
      <c r="J163" s="323"/>
      <c r="K163" s="323"/>
      <c r="L163" s="323"/>
      <c r="M163" s="323"/>
      <c r="N163" s="323"/>
      <c r="O163" s="323"/>
      <c r="P163" s="323"/>
      <c r="Q163" s="323"/>
      <c r="R163" s="323"/>
      <c r="S163" s="323"/>
      <c r="T163" s="323"/>
      <c r="U163" s="323"/>
      <c r="V163" s="323"/>
      <c r="W163" s="323"/>
      <c r="X163" s="323"/>
      <c r="Y163" s="323"/>
      <c r="Z163" s="323"/>
      <c r="AA163" s="323"/>
      <c r="AB163" s="324"/>
      <c r="AC163" s="460" t="s">
        <v>636</v>
      </c>
      <c r="AD163" s="461"/>
      <c r="AE163" s="763">
        <v>0</v>
      </c>
      <c r="AF163" s="764"/>
      <c r="AG163" s="764"/>
      <c r="AH163" s="765"/>
      <c r="AI163" s="763">
        <v>0</v>
      </c>
      <c r="AJ163" s="764"/>
      <c r="AK163" s="764"/>
      <c r="AL163" s="765"/>
      <c r="AM163" s="763">
        <v>0</v>
      </c>
      <c r="AN163" s="764"/>
      <c r="AO163" s="764"/>
      <c r="AP163" s="765"/>
    </row>
    <row r="164" spans="1:42" x14ac:dyDescent="0.2">
      <c r="A164" s="482" t="s">
        <v>667</v>
      </c>
      <c r="B164" s="487"/>
      <c r="C164" s="322" t="s">
        <v>637</v>
      </c>
      <c r="D164" s="323"/>
      <c r="E164" s="323"/>
      <c r="F164" s="323"/>
      <c r="G164" s="323"/>
      <c r="H164" s="323"/>
      <c r="I164" s="323"/>
      <c r="J164" s="323"/>
      <c r="K164" s="323"/>
      <c r="L164" s="323"/>
      <c r="M164" s="323"/>
      <c r="N164" s="323"/>
      <c r="O164" s="323"/>
      <c r="P164" s="323"/>
      <c r="Q164" s="323"/>
      <c r="R164" s="323"/>
      <c r="S164" s="323"/>
      <c r="T164" s="323"/>
      <c r="U164" s="323"/>
      <c r="V164" s="323"/>
      <c r="W164" s="323"/>
      <c r="X164" s="323"/>
      <c r="Y164" s="323"/>
      <c r="Z164" s="323"/>
      <c r="AA164" s="323"/>
      <c r="AB164" s="324"/>
      <c r="AC164" s="460" t="s">
        <v>638</v>
      </c>
      <c r="AD164" s="461"/>
      <c r="AE164" s="763">
        <v>0</v>
      </c>
      <c r="AF164" s="764"/>
      <c r="AG164" s="764"/>
      <c r="AH164" s="765"/>
      <c r="AI164" s="763">
        <v>0</v>
      </c>
      <c r="AJ164" s="764"/>
      <c r="AK164" s="764"/>
      <c r="AL164" s="765"/>
      <c r="AM164" s="763">
        <v>0</v>
      </c>
      <c r="AN164" s="764"/>
      <c r="AO164" s="764"/>
      <c r="AP164" s="765"/>
    </row>
    <row r="165" spans="1:42" x14ac:dyDescent="0.2">
      <c r="A165" s="482" t="s">
        <v>668</v>
      </c>
      <c r="B165" s="487"/>
      <c r="C165" s="322" t="s">
        <v>424</v>
      </c>
      <c r="D165" s="323"/>
      <c r="E165" s="323"/>
      <c r="F165" s="323"/>
      <c r="G165" s="323"/>
      <c r="H165" s="323"/>
      <c r="I165" s="323"/>
      <c r="J165" s="323"/>
      <c r="K165" s="323"/>
      <c r="L165" s="323"/>
      <c r="M165" s="323"/>
      <c r="N165" s="323"/>
      <c r="O165" s="323"/>
      <c r="P165" s="323"/>
      <c r="Q165" s="323"/>
      <c r="R165" s="323"/>
      <c r="S165" s="323"/>
      <c r="T165" s="323"/>
      <c r="U165" s="323"/>
      <c r="V165" s="323"/>
      <c r="W165" s="323"/>
      <c r="X165" s="323"/>
      <c r="Y165" s="323"/>
      <c r="Z165" s="323"/>
      <c r="AA165" s="323"/>
      <c r="AB165" s="324"/>
      <c r="AC165" s="460" t="s">
        <v>132</v>
      </c>
      <c r="AD165" s="461"/>
      <c r="AE165" s="763">
        <v>0</v>
      </c>
      <c r="AF165" s="764"/>
      <c r="AG165" s="764"/>
      <c r="AH165" s="765"/>
      <c r="AI165" s="763">
        <v>0</v>
      </c>
      <c r="AJ165" s="764"/>
      <c r="AK165" s="764"/>
      <c r="AL165" s="765"/>
      <c r="AM165" s="763">
        <v>0</v>
      </c>
      <c r="AN165" s="764"/>
      <c r="AO165" s="764"/>
      <c r="AP165" s="765"/>
    </row>
    <row r="166" spans="1:42" x14ac:dyDescent="0.2">
      <c r="A166" s="482" t="s">
        <v>669</v>
      </c>
      <c r="B166" s="487"/>
      <c r="C166" s="322" t="s">
        <v>423</v>
      </c>
      <c r="D166" s="323"/>
      <c r="E166" s="323"/>
      <c r="F166" s="323"/>
      <c r="G166" s="323"/>
      <c r="H166" s="323"/>
      <c r="I166" s="323"/>
      <c r="J166" s="323"/>
      <c r="K166" s="323"/>
      <c r="L166" s="323"/>
      <c r="M166" s="323"/>
      <c r="N166" s="323"/>
      <c r="O166" s="323"/>
      <c r="P166" s="323"/>
      <c r="Q166" s="323"/>
      <c r="R166" s="323"/>
      <c r="S166" s="323"/>
      <c r="T166" s="323"/>
      <c r="U166" s="323"/>
      <c r="V166" s="323"/>
      <c r="W166" s="323"/>
      <c r="X166" s="323"/>
      <c r="Y166" s="323"/>
      <c r="Z166" s="323"/>
      <c r="AA166" s="323"/>
      <c r="AB166" s="324"/>
      <c r="AC166" s="460" t="s">
        <v>133</v>
      </c>
      <c r="AD166" s="461"/>
      <c r="AE166" s="763">
        <v>0</v>
      </c>
      <c r="AF166" s="764"/>
      <c r="AG166" s="764"/>
      <c r="AH166" s="765"/>
      <c r="AI166" s="763">
        <v>0</v>
      </c>
      <c r="AJ166" s="764"/>
      <c r="AK166" s="764"/>
      <c r="AL166" s="765"/>
      <c r="AM166" s="763">
        <v>0</v>
      </c>
      <c r="AN166" s="764"/>
      <c r="AO166" s="764"/>
      <c r="AP166" s="765"/>
    </row>
    <row r="167" spans="1:42" x14ac:dyDescent="0.2">
      <c r="A167" s="482" t="s">
        <v>670</v>
      </c>
      <c r="B167" s="487"/>
      <c r="C167" s="322" t="s">
        <v>422</v>
      </c>
      <c r="D167" s="323"/>
      <c r="E167" s="323"/>
      <c r="F167" s="323"/>
      <c r="G167" s="323"/>
      <c r="H167" s="323"/>
      <c r="I167" s="323"/>
      <c r="J167" s="323"/>
      <c r="K167" s="323"/>
      <c r="L167" s="323"/>
      <c r="M167" s="323"/>
      <c r="N167" s="323"/>
      <c r="O167" s="323"/>
      <c r="P167" s="323"/>
      <c r="Q167" s="323"/>
      <c r="R167" s="323"/>
      <c r="S167" s="323"/>
      <c r="T167" s="323"/>
      <c r="U167" s="323"/>
      <c r="V167" s="323"/>
      <c r="W167" s="323"/>
      <c r="X167" s="323"/>
      <c r="Y167" s="323"/>
      <c r="Z167" s="323"/>
      <c r="AA167" s="323"/>
      <c r="AB167" s="324"/>
      <c r="AC167" s="460" t="s">
        <v>134</v>
      </c>
      <c r="AD167" s="461"/>
      <c r="AE167" s="763">
        <v>0</v>
      </c>
      <c r="AF167" s="764"/>
      <c r="AG167" s="764"/>
      <c r="AH167" s="765"/>
      <c r="AI167" s="763">
        <v>0</v>
      </c>
      <c r="AJ167" s="764"/>
      <c r="AK167" s="764"/>
      <c r="AL167" s="765"/>
      <c r="AM167" s="763">
        <v>0</v>
      </c>
      <c r="AN167" s="764"/>
      <c r="AO167" s="764"/>
      <c r="AP167" s="765"/>
    </row>
    <row r="168" spans="1:42" x14ac:dyDescent="0.2">
      <c r="A168" s="482" t="s">
        <v>671</v>
      </c>
      <c r="B168" s="487"/>
      <c r="C168" s="322" t="s">
        <v>143</v>
      </c>
      <c r="D168" s="323"/>
      <c r="E168" s="323"/>
      <c r="F168" s="323"/>
      <c r="G168" s="323"/>
      <c r="H168" s="323"/>
      <c r="I168" s="323"/>
      <c r="J168" s="323"/>
      <c r="K168" s="323"/>
      <c r="L168" s="323"/>
      <c r="M168" s="323"/>
      <c r="N168" s="323"/>
      <c r="O168" s="323"/>
      <c r="P168" s="323"/>
      <c r="Q168" s="323"/>
      <c r="R168" s="323"/>
      <c r="S168" s="323"/>
      <c r="T168" s="323"/>
      <c r="U168" s="323"/>
      <c r="V168" s="323"/>
      <c r="W168" s="323"/>
      <c r="X168" s="323"/>
      <c r="Y168" s="323"/>
      <c r="Z168" s="323"/>
      <c r="AA168" s="323"/>
      <c r="AB168" s="324"/>
      <c r="AC168" s="460" t="s">
        <v>135</v>
      </c>
      <c r="AD168" s="461"/>
      <c r="AE168" s="763">
        <v>0</v>
      </c>
      <c r="AF168" s="764"/>
      <c r="AG168" s="764"/>
      <c r="AH168" s="765"/>
      <c r="AI168" s="763">
        <v>0</v>
      </c>
      <c r="AJ168" s="764"/>
      <c r="AK168" s="764"/>
      <c r="AL168" s="765"/>
      <c r="AM168" s="763">
        <v>0</v>
      </c>
      <c r="AN168" s="764"/>
      <c r="AO168" s="764"/>
      <c r="AP168" s="765"/>
    </row>
    <row r="169" spans="1:42" x14ac:dyDescent="0.2">
      <c r="A169" s="482" t="s">
        <v>672</v>
      </c>
      <c r="B169" s="487"/>
      <c r="C169" s="322" t="s">
        <v>421</v>
      </c>
      <c r="D169" s="323"/>
      <c r="E169" s="323"/>
      <c r="F169" s="323"/>
      <c r="G169" s="323"/>
      <c r="H169" s="323"/>
      <c r="I169" s="323"/>
      <c r="J169" s="323"/>
      <c r="K169" s="323"/>
      <c r="L169" s="323"/>
      <c r="M169" s="323"/>
      <c r="N169" s="323"/>
      <c r="O169" s="323"/>
      <c r="P169" s="323"/>
      <c r="Q169" s="323"/>
      <c r="R169" s="323"/>
      <c r="S169" s="323"/>
      <c r="T169" s="323"/>
      <c r="U169" s="323"/>
      <c r="V169" s="323"/>
      <c r="W169" s="323"/>
      <c r="X169" s="323"/>
      <c r="Y169" s="323"/>
      <c r="Z169" s="323"/>
      <c r="AA169" s="323"/>
      <c r="AB169" s="324"/>
      <c r="AC169" s="460" t="s">
        <v>136</v>
      </c>
      <c r="AD169" s="461"/>
      <c r="AE169" s="763">
        <v>0</v>
      </c>
      <c r="AF169" s="764"/>
      <c r="AG169" s="764"/>
      <c r="AH169" s="765"/>
      <c r="AI169" s="763">
        <v>0</v>
      </c>
      <c r="AJ169" s="764"/>
      <c r="AK169" s="764"/>
      <c r="AL169" s="765"/>
      <c r="AM169" s="763">
        <v>0</v>
      </c>
      <c r="AN169" s="764"/>
      <c r="AO169" s="764"/>
      <c r="AP169" s="765"/>
    </row>
    <row r="170" spans="1:42" x14ac:dyDescent="0.2">
      <c r="A170" s="482" t="s">
        <v>673</v>
      </c>
      <c r="B170" s="487"/>
      <c r="C170" s="322" t="s">
        <v>420</v>
      </c>
      <c r="D170" s="323"/>
      <c r="E170" s="323"/>
      <c r="F170" s="323"/>
      <c r="G170" s="323"/>
      <c r="H170" s="323"/>
      <c r="I170" s="323"/>
      <c r="J170" s="323"/>
      <c r="K170" s="323"/>
      <c r="L170" s="323"/>
      <c r="M170" s="323"/>
      <c r="N170" s="323"/>
      <c r="O170" s="323"/>
      <c r="P170" s="323"/>
      <c r="Q170" s="323"/>
      <c r="R170" s="323"/>
      <c r="S170" s="323"/>
      <c r="T170" s="323"/>
      <c r="U170" s="323"/>
      <c r="V170" s="323"/>
      <c r="W170" s="323"/>
      <c r="X170" s="323"/>
      <c r="Y170" s="323"/>
      <c r="Z170" s="323"/>
      <c r="AA170" s="323"/>
      <c r="AB170" s="324"/>
      <c r="AC170" s="460" t="s">
        <v>137</v>
      </c>
      <c r="AD170" s="461"/>
      <c r="AE170" s="763">
        <v>0</v>
      </c>
      <c r="AF170" s="764"/>
      <c r="AG170" s="764"/>
      <c r="AH170" s="765"/>
      <c r="AI170" s="763">
        <v>0</v>
      </c>
      <c r="AJ170" s="764"/>
      <c r="AK170" s="764"/>
      <c r="AL170" s="765"/>
      <c r="AM170" s="763">
        <v>0</v>
      </c>
      <c r="AN170" s="764"/>
      <c r="AO170" s="764"/>
      <c r="AP170" s="765"/>
    </row>
    <row r="171" spans="1:42" x14ac:dyDescent="0.2">
      <c r="A171" s="482" t="s">
        <v>674</v>
      </c>
      <c r="B171" s="487"/>
      <c r="C171" s="322" t="s">
        <v>144</v>
      </c>
      <c r="D171" s="323"/>
      <c r="E171" s="323"/>
      <c r="F171" s="323"/>
      <c r="G171" s="323"/>
      <c r="H171" s="323"/>
      <c r="I171" s="323"/>
      <c r="J171" s="323"/>
      <c r="K171" s="323"/>
      <c r="L171" s="323"/>
      <c r="M171" s="323"/>
      <c r="N171" s="323"/>
      <c r="O171" s="323"/>
      <c r="P171" s="323"/>
      <c r="Q171" s="323"/>
      <c r="R171" s="323"/>
      <c r="S171" s="323"/>
      <c r="T171" s="323"/>
      <c r="U171" s="323"/>
      <c r="V171" s="323"/>
      <c r="W171" s="323"/>
      <c r="X171" s="323"/>
      <c r="Y171" s="323"/>
      <c r="Z171" s="323"/>
      <c r="AA171" s="323"/>
      <c r="AB171" s="324"/>
      <c r="AC171" s="460" t="s">
        <v>138</v>
      </c>
      <c r="AD171" s="461"/>
      <c r="AE171" s="763">
        <v>0</v>
      </c>
      <c r="AF171" s="764"/>
      <c r="AG171" s="764"/>
      <c r="AH171" s="765"/>
      <c r="AI171" s="763">
        <v>0</v>
      </c>
      <c r="AJ171" s="764"/>
      <c r="AK171" s="764"/>
      <c r="AL171" s="765"/>
      <c r="AM171" s="763">
        <v>0</v>
      </c>
      <c r="AN171" s="764"/>
      <c r="AO171" s="764"/>
      <c r="AP171" s="765"/>
    </row>
    <row r="172" spans="1:42" x14ac:dyDescent="0.2">
      <c r="A172" s="482" t="s">
        <v>675</v>
      </c>
      <c r="B172" s="487"/>
      <c r="C172" s="457" t="s">
        <v>145</v>
      </c>
      <c r="D172" s="458"/>
      <c r="E172" s="458"/>
      <c r="F172" s="458"/>
      <c r="G172" s="458"/>
      <c r="H172" s="458"/>
      <c r="I172" s="458"/>
      <c r="J172" s="458"/>
      <c r="K172" s="458"/>
      <c r="L172" s="458"/>
      <c r="M172" s="458"/>
      <c r="N172" s="458"/>
      <c r="O172" s="458"/>
      <c r="P172" s="458"/>
      <c r="Q172" s="458"/>
      <c r="R172" s="458"/>
      <c r="S172" s="458"/>
      <c r="T172" s="458"/>
      <c r="U172" s="458"/>
      <c r="V172" s="458"/>
      <c r="W172" s="458"/>
      <c r="X172" s="458"/>
      <c r="Y172" s="458"/>
      <c r="Z172" s="458"/>
      <c r="AA172" s="458"/>
      <c r="AB172" s="459"/>
      <c r="AC172" s="460" t="s">
        <v>139</v>
      </c>
      <c r="AD172" s="461"/>
      <c r="AE172" s="763">
        <v>0</v>
      </c>
      <c r="AF172" s="764"/>
      <c r="AG172" s="764"/>
      <c r="AH172" s="765"/>
      <c r="AI172" s="763">
        <v>0</v>
      </c>
      <c r="AJ172" s="764"/>
      <c r="AK172" s="764"/>
      <c r="AL172" s="765"/>
      <c r="AM172" s="763">
        <v>0</v>
      </c>
      <c r="AN172" s="764"/>
      <c r="AO172" s="764"/>
      <c r="AP172" s="765"/>
    </row>
    <row r="173" spans="1:42" x14ac:dyDescent="0.2">
      <c r="A173" s="482" t="s">
        <v>676</v>
      </c>
      <c r="B173" s="487"/>
      <c r="C173" s="322" t="s">
        <v>639</v>
      </c>
      <c r="D173" s="323"/>
      <c r="E173" s="323"/>
      <c r="F173" s="323"/>
      <c r="G173" s="323"/>
      <c r="H173" s="323"/>
      <c r="I173" s="323"/>
      <c r="J173" s="323"/>
      <c r="K173" s="323"/>
      <c r="L173" s="323"/>
      <c r="M173" s="323"/>
      <c r="N173" s="323"/>
      <c r="O173" s="323"/>
      <c r="P173" s="323"/>
      <c r="Q173" s="323"/>
      <c r="R173" s="323"/>
      <c r="S173" s="323"/>
      <c r="T173" s="323"/>
      <c r="U173" s="323"/>
      <c r="V173" s="323"/>
      <c r="W173" s="323"/>
      <c r="X173" s="323"/>
      <c r="Y173" s="323"/>
      <c r="Z173" s="323"/>
      <c r="AA173" s="323"/>
      <c r="AB173" s="324"/>
      <c r="AC173" s="460" t="s">
        <v>140</v>
      </c>
      <c r="AD173" s="475"/>
      <c r="AE173" s="763">
        <v>0</v>
      </c>
      <c r="AF173" s="764"/>
      <c r="AG173" s="764"/>
      <c r="AH173" s="765"/>
      <c r="AI173" s="763">
        <v>0</v>
      </c>
      <c r="AJ173" s="764"/>
      <c r="AK173" s="764"/>
      <c r="AL173" s="765"/>
      <c r="AM173" s="763">
        <v>0</v>
      </c>
      <c r="AN173" s="764"/>
      <c r="AO173" s="764"/>
      <c r="AP173" s="765"/>
    </row>
    <row r="174" spans="1:42" x14ac:dyDescent="0.2">
      <c r="A174" s="482" t="s">
        <v>677</v>
      </c>
      <c r="B174" s="487"/>
      <c r="C174" s="322" t="s">
        <v>146</v>
      </c>
      <c r="D174" s="323"/>
      <c r="E174" s="323"/>
      <c r="F174" s="323"/>
      <c r="G174" s="323"/>
      <c r="H174" s="323"/>
      <c r="I174" s="323"/>
      <c r="J174" s="323"/>
      <c r="K174" s="323"/>
      <c r="L174" s="323"/>
      <c r="M174" s="323"/>
      <c r="N174" s="323"/>
      <c r="O174" s="323"/>
      <c r="P174" s="323"/>
      <c r="Q174" s="323"/>
      <c r="R174" s="323"/>
      <c r="S174" s="323"/>
      <c r="T174" s="323"/>
      <c r="U174" s="323"/>
      <c r="V174" s="323"/>
      <c r="W174" s="323"/>
      <c r="X174" s="323"/>
      <c r="Y174" s="323"/>
      <c r="Z174" s="323"/>
      <c r="AA174" s="323"/>
      <c r="AB174" s="324"/>
      <c r="AC174" s="460" t="s">
        <v>141</v>
      </c>
      <c r="AD174" s="475"/>
      <c r="AE174" s="763">
        <v>0</v>
      </c>
      <c r="AF174" s="764"/>
      <c r="AG174" s="764"/>
      <c r="AH174" s="765"/>
      <c r="AI174" s="763">
        <v>0</v>
      </c>
      <c r="AJ174" s="764"/>
      <c r="AK174" s="764"/>
      <c r="AL174" s="765"/>
      <c r="AM174" s="763">
        <v>0</v>
      </c>
      <c r="AN174" s="764"/>
      <c r="AO174" s="764"/>
      <c r="AP174" s="765"/>
    </row>
    <row r="175" spans="1:42" x14ac:dyDescent="0.2">
      <c r="A175" s="482" t="s">
        <v>678</v>
      </c>
      <c r="B175" s="487"/>
      <c r="C175" s="457" t="s">
        <v>147</v>
      </c>
      <c r="D175" s="458"/>
      <c r="E175" s="458"/>
      <c r="F175" s="458"/>
      <c r="G175" s="458"/>
      <c r="H175" s="458"/>
      <c r="I175" s="458"/>
      <c r="J175" s="458"/>
      <c r="K175" s="458"/>
      <c r="L175" s="458"/>
      <c r="M175" s="458"/>
      <c r="N175" s="458"/>
      <c r="O175" s="458"/>
      <c r="P175" s="458"/>
      <c r="Q175" s="458"/>
      <c r="R175" s="458"/>
      <c r="S175" s="458"/>
      <c r="T175" s="458"/>
      <c r="U175" s="458"/>
      <c r="V175" s="458"/>
      <c r="W175" s="458"/>
      <c r="X175" s="458"/>
      <c r="Y175" s="458"/>
      <c r="Z175" s="458"/>
      <c r="AA175" s="458"/>
      <c r="AB175" s="459"/>
      <c r="AC175" s="460" t="s">
        <v>640</v>
      </c>
      <c r="AD175" s="461"/>
      <c r="AE175" s="763">
        <v>0</v>
      </c>
      <c r="AF175" s="764"/>
      <c r="AG175" s="764"/>
      <c r="AH175" s="765"/>
      <c r="AI175" s="763">
        <v>0</v>
      </c>
      <c r="AJ175" s="764"/>
      <c r="AK175" s="764"/>
      <c r="AL175" s="765"/>
      <c r="AM175" s="763">
        <v>0</v>
      </c>
      <c r="AN175" s="764"/>
      <c r="AO175" s="764"/>
      <c r="AP175" s="765"/>
    </row>
    <row r="176" spans="1:42" ht="15.75" x14ac:dyDescent="0.2">
      <c r="A176" s="483" t="s">
        <v>679</v>
      </c>
      <c r="B176" s="499"/>
      <c r="C176" s="349" t="s">
        <v>752</v>
      </c>
      <c r="D176" s="350"/>
      <c r="E176" s="350"/>
      <c r="F176" s="350"/>
      <c r="G176" s="350"/>
      <c r="H176" s="350"/>
      <c r="I176" s="350"/>
      <c r="J176" s="350"/>
      <c r="K176" s="350"/>
      <c r="L176" s="350"/>
      <c r="M176" s="350"/>
      <c r="N176" s="350"/>
      <c r="O176" s="350"/>
      <c r="P176" s="350"/>
      <c r="Q176" s="350"/>
      <c r="R176" s="350"/>
      <c r="S176" s="350"/>
      <c r="T176" s="350"/>
      <c r="U176" s="350"/>
      <c r="V176" s="350"/>
      <c r="W176" s="350"/>
      <c r="X176" s="350"/>
      <c r="Y176" s="350"/>
      <c r="Z176" s="350"/>
      <c r="AA176" s="350"/>
      <c r="AB176" s="351"/>
      <c r="AC176" s="471" t="s">
        <v>59</v>
      </c>
      <c r="AD176" s="472"/>
      <c r="AE176" s="808">
        <f>SUM(AE161:AH175)</f>
        <v>0</v>
      </c>
      <c r="AF176" s="809"/>
      <c r="AG176" s="809"/>
      <c r="AH176" s="810"/>
      <c r="AI176" s="808">
        <f>SUM(AI161:AL175)</f>
        <v>0</v>
      </c>
      <c r="AJ176" s="809"/>
      <c r="AK176" s="809"/>
      <c r="AL176" s="810"/>
      <c r="AM176" s="808">
        <f t="shared" ref="AM176" si="35">SUM(AM161:AP175)</f>
        <v>0</v>
      </c>
      <c r="AN176" s="809"/>
      <c r="AO176" s="809"/>
      <c r="AP176" s="873"/>
    </row>
    <row r="177" spans="1:43" x14ac:dyDescent="0.2">
      <c r="A177" s="482" t="s">
        <v>681</v>
      </c>
      <c r="B177" s="487"/>
      <c r="C177" s="496" t="s">
        <v>148</v>
      </c>
      <c r="D177" s="497"/>
      <c r="E177" s="497"/>
      <c r="F177" s="497"/>
      <c r="G177" s="497"/>
      <c r="H177" s="497"/>
      <c r="I177" s="497"/>
      <c r="J177" s="497"/>
      <c r="K177" s="497"/>
      <c r="L177" s="497"/>
      <c r="M177" s="497"/>
      <c r="N177" s="497"/>
      <c r="O177" s="497"/>
      <c r="P177" s="497"/>
      <c r="Q177" s="497"/>
      <c r="R177" s="497"/>
      <c r="S177" s="497"/>
      <c r="T177" s="497"/>
      <c r="U177" s="497"/>
      <c r="V177" s="497"/>
      <c r="W177" s="497"/>
      <c r="X177" s="497"/>
      <c r="Y177" s="497"/>
      <c r="Z177" s="497"/>
      <c r="AA177" s="497"/>
      <c r="AB177" s="498"/>
      <c r="AC177" s="460" t="s">
        <v>124</v>
      </c>
      <c r="AD177" s="461"/>
      <c r="AE177" s="763">
        <v>0</v>
      </c>
      <c r="AF177" s="764"/>
      <c r="AG177" s="764"/>
      <c r="AH177" s="765"/>
      <c r="AI177" s="763">
        <v>0</v>
      </c>
      <c r="AJ177" s="764"/>
      <c r="AK177" s="764"/>
      <c r="AL177" s="765"/>
      <c r="AM177" s="763">
        <v>0</v>
      </c>
      <c r="AN177" s="764"/>
      <c r="AO177" s="764"/>
      <c r="AP177" s="874"/>
    </row>
    <row r="178" spans="1:43" x14ac:dyDescent="0.2">
      <c r="A178" s="482" t="s">
        <v>682</v>
      </c>
      <c r="B178" s="487"/>
      <c r="C178" s="496" t="s">
        <v>149</v>
      </c>
      <c r="D178" s="497"/>
      <c r="E178" s="497"/>
      <c r="F178" s="497"/>
      <c r="G178" s="497"/>
      <c r="H178" s="497"/>
      <c r="I178" s="497"/>
      <c r="J178" s="497"/>
      <c r="K178" s="497"/>
      <c r="L178" s="497"/>
      <c r="M178" s="497"/>
      <c r="N178" s="497"/>
      <c r="O178" s="497"/>
      <c r="P178" s="497"/>
      <c r="Q178" s="497"/>
      <c r="R178" s="497"/>
      <c r="S178" s="497"/>
      <c r="T178" s="497"/>
      <c r="U178" s="497"/>
      <c r="V178" s="497"/>
      <c r="W178" s="497"/>
      <c r="X178" s="497"/>
      <c r="Y178" s="497"/>
      <c r="Z178" s="497"/>
      <c r="AA178" s="497"/>
      <c r="AB178" s="498"/>
      <c r="AC178" s="460" t="s">
        <v>125</v>
      </c>
      <c r="AD178" s="461"/>
      <c r="AE178" s="763">
        <v>0</v>
      </c>
      <c r="AF178" s="764"/>
      <c r="AG178" s="764"/>
      <c r="AH178" s="765"/>
      <c r="AI178" s="763">
        <v>0</v>
      </c>
      <c r="AJ178" s="764"/>
      <c r="AK178" s="764"/>
      <c r="AL178" s="765"/>
      <c r="AM178" s="763">
        <v>0</v>
      </c>
      <c r="AN178" s="764"/>
      <c r="AO178" s="764"/>
      <c r="AP178" s="874"/>
    </row>
    <row r="179" spans="1:43" x14ac:dyDescent="0.2">
      <c r="A179" s="482" t="s">
        <v>683</v>
      </c>
      <c r="B179" s="487"/>
      <c r="C179" s="496" t="s">
        <v>150</v>
      </c>
      <c r="D179" s="497"/>
      <c r="E179" s="497"/>
      <c r="F179" s="497"/>
      <c r="G179" s="497"/>
      <c r="H179" s="497"/>
      <c r="I179" s="497"/>
      <c r="J179" s="497"/>
      <c r="K179" s="497"/>
      <c r="L179" s="497"/>
      <c r="M179" s="497"/>
      <c r="N179" s="497"/>
      <c r="O179" s="497"/>
      <c r="P179" s="497"/>
      <c r="Q179" s="497"/>
      <c r="R179" s="497"/>
      <c r="S179" s="497"/>
      <c r="T179" s="497"/>
      <c r="U179" s="497"/>
      <c r="V179" s="497"/>
      <c r="W179" s="497"/>
      <c r="X179" s="497"/>
      <c r="Y179" s="497"/>
      <c r="Z179" s="497"/>
      <c r="AA179" s="497"/>
      <c r="AB179" s="498"/>
      <c r="AC179" s="460" t="s">
        <v>126</v>
      </c>
      <c r="AD179" s="461"/>
      <c r="AE179" s="763">
        <v>0</v>
      </c>
      <c r="AF179" s="764"/>
      <c r="AG179" s="764"/>
      <c r="AH179" s="765"/>
      <c r="AI179" s="763">
        <v>0</v>
      </c>
      <c r="AJ179" s="764"/>
      <c r="AK179" s="764"/>
      <c r="AL179" s="765"/>
      <c r="AM179" s="763">
        <v>0</v>
      </c>
      <c r="AN179" s="764"/>
      <c r="AO179" s="764"/>
      <c r="AP179" s="874"/>
    </row>
    <row r="180" spans="1:43" x14ac:dyDescent="0.2">
      <c r="A180" s="482" t="s">
        <v>684</v>
      </c>
      <c r="B180" s="487"/>
      <c r="C180" s="496" t="s">
        <v>151</v>
      </c>
      <c r="D180" s="497"/>
      <c r="E180" s="497"/>
      <c r="F180" s="497"/>
      <c r="G180" s="497"/>
      <c r="H180" s="497"/>
      <c r="I180" s="497"/>
      <c r="J180" s="497"/>
      <c r="K180" s="497"/>
      <c r="L180" s="497"/>
      <c r="M180" s="497"/>
      <c r="N180" s="497"/>
      <c r="O180" s="497"/>
      <c r="P180" s="497"/>
      <c r="Q180" s="497"/>
      <c r="R180" s="497"/>
      <c r="S180" s="497"/>
      <c r="T180" s="497"/>
      <c r="U180" s="497"/>
      <c r="V180" s="497"/>
      <c r="W180" s="497"/>
      <c r="X180" s="497"/>
      <c r="Y180" s="497"/>
      <c r="Z180" s="497"/>
      <c r="AA180" s="497"/>
      <c r="AB180" s="498"/>
      <c r="AC180" s="460" t="s">
        <v>127</v>
      </c>
      <c r="AD180" s="461"/>
      <c r="AE180" s="763">
        <v>139882</v>
      </c>
      <c r="AF180" s="764"/>
      <c r="AG180" s="764"/>
      <c r="AH180" s="765"/>
      <c r="AI180" s="763">
        <v>705510</v>
      </c>
      <c r="AJ180" s="764"/>
      <c r="AK180" s="764"/>
      <c r="AL180" s="765"/>
      <c r="AM180" s="763">
        <v>0</v>
      </c>
      <c r="AN180" s="764"/>
      <c r="AO180" s="764"/>
      <c r="AP180" s="874"/>
      <c r="AQ180" s="136"/>
    </row>
    <row r="181" spans="1:43" x14ac:dyDescent="0.2">
      <c r="A181" s="482" t="s">
        <v>685</v>
      </c>
      <c r="B181" s="487"/>
      <c r="C181" s="382" t="s">
        <v>152</v>
      </c>
      <c r="D181" s="383"/>
      <c r="E181" s="383"/>
      <c r="F181" s="383"/>
      <c r="G181" s="383"/>
      <c r="H181" s="383"/>
      <c r="I181" s="383"/>
      <c r="J181" s="383"/>
      <c r="K181" s="383"/>
      <c r="L181" s="383"/>
      <c r="M181" s="383"/>
      <c r="N181" s="383"/>
      <c r="O181" s="383"/>
      <c r="P181" s="383"/>
      <c r="Q181" s="383"/>
      <c r="R181" s="383"/>
      <c r="S181" s="383"/>
      <c r="T181" s="383"/>
      <c r="U181" s="383"/>
      <c r="V181" s="383"/>
      <c r="W181" s="383"/>
      <c r="X181" s="383"/>
      <c r="Y181" s="383"/>
      <c r="Z181" s="383"/>
      <c r="AA181" s="383"/>
      <c r="AB181" s="384"/>
      <c r="AC181" s="460" t="s">
        <v>128</v>
      </c>
      <c r="AD181" s="461"/>
      <c r="AE181" s="763">
        <v>0</v>
      </c>
      <c r="AF181" s="764"/>
      <c r="AG181" s="764"/>
      <c r="AH181" s="765"/>
      <c r="AI181" s="763">
        <v>0</v>
      </c>
      <c r="AJ181" s="764"/>
      <c r="AK181" s="764"/>
      <c r="AL181" s="765"/>
      <c r="AM181" s="763">
        <v>0</v>
      </c>
      <c r="AN181" s="764"/>
      <c r="AO181" s="764"/>
      <c r="AP181" s="874"/>
    </row>
    <row r="182" spans="1:43" x14ac:dyDescent="0.2">
      <c r="A182" s="482" t="s">
        <v>686</v>
      </c>
      <c r="B182" s="487"/>
      <c r="C182" s="382" t="s">
        <v>153</v>
      </c>
      <c r="D182" s="383"/>
      <c r="E182" s="383"/>
      <c r="F182" s="383"/>
      <c r="G182" s="383"/>
      <c r="H182" s="383"/>
      <c r="I182" s="383"/>
      <c r="J182" s="383"/>
      <c r="K182" s="383"/>
      <c r="L182" s="383"/>
      <c r="M182" s="383"/>
      <c r="N182" s="383"/>
      <c r="O182" s="383"/>
      <c r="P182" s="383"/>
      <c r="Q182" s="383"/>
      <c r="R182" s="383"/>
      <c r="S182" s="383"/>
      <c r="T182" s="383"/>
      <c r="U182" s="383"/>
      <c r="V182" s="383"/>
      <c r="W182" s="383"/>
      <c r="X182" s="383"/>
      <c r="Y182" s="383"/>
      <c r="Z182" s="383"/>
      <c r="AA182" s="383"/>
      <c r="AB182" s="384"/>
      <c r="AC182" s="460" t="s">
        <v>129</v>
      </c>
      <c r="AD182" s="461"/>
      <c r="AE182" s="763">
        <v>0</v>
      </c>
      <c r="AF182" s="764"/>
      <c r="AG182" s="764"/>
      <c r="AH182" s="765"/>
      <c r="AI182" s="763">
        <v>0</v>
      </c>
      <c r="AJ182" s="764"/>
      <c r="AK182" s="764"/>
      <c r="AL182" s="765"/>
      <c r="AM182" s="763">
        <v>0</v>
      </c>
      <c r="AN182" s="764"/>
      <c r="AO182" s="764"/>
      <c r="AP182" s="874"/>
    </row>
    <row r="183" spans="1:43" x14ac:dyDescent="0.2">
      <c r="A183" s="482" t="s">
        <v>687</v>
      </c>
      <c r="B183" s="487"/>
      <c r="C183" s="382" t="s">
        <v>154</v>
      </c>
      <c r="D183" s="383"/>
      <c r="E183" s="383"/>
      <c r="F183" s="383"/>
      <c r="G183" s="383"/>
      <c r="H183" s="383"/>
      <c r="I183" s="383"/>
      <c r="J183" s="383"/>
      <c r="K183" s="383"/>
      <c r="L183" s="383"/>
      <c r="M183" s="383"/>
      <c r="N183" s="383"/>
      <c r="O183" s="383"/>
      <c r="P183" s="383"/>
      <c r="Q183" s="383"/>
      <c r="R183" s="383"/>
      <c r="S183" s="383"/>
      <c r="T183" s="383"/>
      <c r="U183" s="383"/>
      <c r="V183" s="383"/>
      <c r="W183" s="383"/>
      <c r="X183" s="383"/>
      <c r="Y183" s="383"/>
      <c r="Z183" s="383"/>
      <c r="AA183" s="383"/>
      <c r="AB183" s="384"/>
      <c r="AC183" s="460" t="s">
        <v>130</v>
      </c>
      <c r="AD183" s="461"/>
      <c r="AE183" s="763">
        <v>37768</v>
      </c>
      <c r="AF183" s="764"/>
      <c r="AG183" s="764"/>
      <c r="AH183" s="765"/>
      <c r="AI183" s="763">
        <v>149990</v>
      </c>
      <c r="AJ183" s="764"/>
      <c r="AK183" s="764"/>
      <c r="AL183" s="765"/>
      <c r="AM183" s="763">
        <v>0</v>
      </c>
      <c r="AN183" s="764"/>
      <c r="AO183" s="764"/>
      <c r="AP183" s="874"/>
      <c r="AQ183" s="136"/>
    </row>
    <row r="184" spans="1:43" ht="15.75" x14ac:dyDescent="0.2">
      <c r="A184" s="483" t="s">
        <v>688</v>
      </c>
      <c r="B184" s="499"/>
      <c r="C184" s="396" t="s">
        <v>730</v>
      </c>
      <c r="D184" s="397"/>
      <c r="E184" s="397"/>
      <c r="F184" s="397"/>
      <c r="G184" s="397"/>
      <c r="H184" s="397"/>
      <c r="I184" s="397"/>
      <c r="J184" s="397"/>
      <c r="K184" s="397"/>
      <c r="L184" s="397"/>
      <c r="M184" s="397"/>
      <c r="N184" s="397"/>
      <c r="O184" s="397"/>
      <c r="P184" s="397"/>
      <c r="Q184" s="397"/>
      <c r="R184" s="397"/>
      <c r="S184" s="397"/>
      <c r="T184" s="397"/>
      <c r="U184" s="397"/>
      <c r="V184" s="397"/>
      <c r="W184" s="397"/>
      <c r="X184" s="397"/>
      <c r="Y184" s="397"/>
      <c r="Z184" s="397"/>
      <c r="AA184" s="397"/>
      <c r="AB184" s="398"/>
      <c r="AC184" s="471" t="s">
        <v>60</v>
      </c>
      <c r="AD184" s="472"/>
      <c r="AE184" s="808">
        <f>SUM(AE177:AH183)</f>
        <v>177650</v>
      </c>
      <c r="AF184" s="809"/>
      <c r="AG184" s="809"/>
      <c r="AH184" s="810"/>
      <c r="AI184" s="808">
        <f t="shared" ref="AI184" si="36">SUM(AI177:AL183)</f>
        <v>855500</v>
      </c>
      <c r="AJ184" s="809"/>
      <c r="AK184" s="809"/>
      <c r="AL184" s="810"/>
      <c r="AM184" s="808">
        <f t="shared" ref="AM184" si="37">SUM(AM177:AP183)</f>
        <v>0</v>
      </c>
      <c r="AN184" s="809"/>
      <c r="AO184" s="809"/>
      <c r="AP184" s="873"/>
      <c r="AQ184" s="182"/>
    </row>
    <row r="185" spans="1:43" x14ac:dyDescent="0.2">
      <c r="A185" s="482" t="s">
        <v>689</v>
      </c>
      <c r="B185" s="487"/>
      <c r="C185" s="341" t="s">
        <v>167</v>
      </c>
      <c r="D185" s="342"/>
      <c r="E185" s="342"/>
      <c r="F185" s="342"/>
      <c r="G185" s="342"/>
      <c r="H185" s="342"/>
      <c r="I185" s="342"/>
      <c r="J185" s="342"/>
      <c r="K185" s="342"/>
      <c r="L185" s="342"/>
      <c r="M185" s="342"/>
      <c r="N185" s="342"/>
      <c r="O185" s="342"/>
      <c r="P185" s="342"/>
      <c r="Q185" s="342"/>
      <c r="R185" s="342"/>
      <c r="S185" s="342"/>
      <c r="T185" s="342"/>
      <c r="U185" s="342"/>
      <c r="V185" s="342"/>
      <c r="W185" s="342"/>
      <c r="X185" s="342"/>
      <c r="Y185" s="342"/>
      <c r="Z185" s="342"/>
      <c r="AA185" s="342"/>
      <c r="AB185" s="343"/>
      <c r="AC185" s="460" t="s">
        <v>155</v>
      </c>
      <c r="AD185" s="461"/>
      <c r="AE185" s="763">
        <v>0</v>
      </c>
      <c r="AF185" s="764"/>
      <c r="AG185" s="764"/>
      <c r="AH185" s="765"/>
      <c r="AI185" s="763">
        <v>0</v>
      </c>
      <c r="AJ185" s="764"/>
      <c r="AK185" s="764"/>
      <c r="AL185" s="765"/>
      <c r="AM185" s="763">
        <v>0</v>
      </c>
      <c r="AN185" s="764"/>
      <c r="AO185" s="764"/>
      <c r="AP185" s="765"/>
    </row>
    <row r="186" spans="1:43" x14ac:dyDescent="0.2">
      <c r="A186" s="482" t="s">
        <v>690</v>
      </c>
      <c r="B186" s="487"/>
      <c r="C186" s="341" t="s">
        <v>168</v>
      </c>
      <c r="D186" s="342"/>
      <c r="E186" s="342"/>
      <c r="F186" s="342"/>
      <c r="G186" s="342"/>
      <c r="H186" s="342"/>
      <c r="I186" s="342"/>
      <c r="J186" s="342"/>
      <c r="K186" s="342"/>
      <c r="L186" s="342"/>
      <c r="M186" s="342"/>
      <c r="N186" s="342"/>
      <c r="O186" s="342"/>
      <c r="P186" s="342"/>
      <c r="Q186" s="342"/>
      <c r="R186" s="342"/>
      <c r="S186" s="342"/>
      <c r="T186" s="342"/>
      <c r="U186" s="342"/>
      <c r="V186" s="342"/>
      <c r="W186" s="342"/>
      <c r="X186" s="342"/>
      <c r="Y186" s="342"/>
      <c r="Z186" s="342"/>
      <c r="AA186" s="342"/>
      <c r="AB186" s="343"/>
      <c r="AC186" s="460" t="s">
        <v>156</v>
      </c>
      <c r="AD186" s="461"/>
      <c r="AE186" s="763">
        <v>0</v>
      </c>
      <c r="AF186" s="764"/>
      <c r="AG186" s="764"/>
      <c r="AH186" s="765"/>
      <c r="AI186" s="763">
        <v>0</v>
      </c>
      <c r="AJ186" s="764"/>
      <c r="AK186" s="764"/>
      <c r="AL186" s="765"/>
      <c r="AM186" s="763">
        <v>0</v>
      </c>
      <c r="AN186" s="764"/>
      <c r="AO186" s="764"/>
      <c r="AP186" s="765"/>
    </row>
    <row r="187" spans="1:43" x14ac:dyDescent="0.2">
      <c r="A187" s="482" t="s">
        <v>691</v>
      </c>
      <c r="B187" s="487"/>
      <c r="C187" s="341" t="s">
        <v>169</v>
      </c>
      <c r="D187" s="342"/>
      <c r="E187" s="342"/>
      <c r="F187" s="342"/>
      <c r="G187" s="342"/>
      <c r="H187" s="342"/>
      <c r="I187" s="342"/>
      <c r="J187" s="342"/>
      <c r="K187" s="342"/>
      <c r="L187" s="342"/>
      <c r="M187" s="342"/>
      <c r="N187" s="342"/>
      <c r="O187" s="342"/>
      <c r="P187" s="342"/>
      <c r="Q187" s="342"/>
      <c r="R187" s="342"/>
      <c r="S187" s="342"/>
      <c r="T187" s="342"/>
      <c r="U187" s="342"/>
      <c r="V187" s="342"/>
      <c r="W187" s="342"/>
      <c r="X187" s="342"/>
      <c r="Y187" s="342"/>
      <c r="Z187" s="342"/>
      <c r="AA187" s="342"/>
      <c r="AB187" s="343"/>
      <c r="AC187" s="460" t="s">
        <v>157</v>
      </c>
      <c r="AD187" s="461"/>
      <c r="AE187" s="763">
        <v>0</v>
      </c>
      <c r="AF187" s="764"/>
      <c r="AG187" s="764"/>
      <c r="AH187" s="765"/>
      <c r="AI187" s="763">
        <v>0</v>
      </c>
      <c r="AJ187" s="764"/>
      <c r="AK187" s="764"/>
      <c r="AL187" s="765"/>
      <c r="AM187" s="763">
        <v>0</v>
      </c>
      <c r="AN187" s="764"/>
      <c r="AO187" s="764"/>
      <c r="AP187" s="765"/>
    </row>
    <row r="188" spans="1:43" x14ac:dyDescent="0.2">
      <c r="A188" s="482" t="s">
        <v>692</v>
      </c>
      <c r="B188" s="487"/>
      <c r="C188" s="341" t="s">
        <v>170</v>
      </c>
      <c r="D188" s="342"/>
      <c r="E188" s="342"/>
      <c r="F188" s="342"/>
      <c r="G188" s="342"/>
      <c r="H188" s="342"/>
      <c r="I188" s="342"/>
      <c r="J188" s="342"/>
      <c r="K188" s="342"/>
      <c r="L188" s="342"/>
      <c r="M188" s="342"/>
      <c r="N188" s="342"/>
      <c r="O188" s="342"/>
      <c r="P188" s="342"/>
      <c r="Q188" s="342"/>
      <c r="R188" s="342"/>
      <c r="S188" s="342"/>
      <c r="T188" s="342"/>
      <c r="U188" s="342"/>
      <c r="V188" s="342"/>
      <c r="W188" s="342"/>
      <c r="X188" s="342"/>
      <c r="Y188" s="342"/>
      <c r="Z188" s="342"/>
      <c r="AA188" s="342"/>
      <c r="AB188" s="343"/>
      <c r="AC188" s="460" t="s">
        <v>158</v>
      </c>
      <c r="AD188" s="461"/>
      <c r="AE188" s="763">
        <v>0</v>
      </c>
      <c r="AF188" s="764"/>
      <c r="AG188" s="764"/>
      <c r="AH188" s="765"/>
      <c r="AI188" s="763">
        <v>0</v>
      </c>
      <c r="AJ188" s="764"/>
      <c r="AK188" s="764"/>
      <c r="AL188" s="765"/>
      <c r="AM188" s="763">
        <v>0</v>
      </c>
      <c r="AN188" s="764"/>
      <c r="AO188" s="764"/>
      <c r="AP188" s="765"/>
    </row>
    <row r="189" spans="1:43" ht="15.75" x14ac:dyDescent="0.2">
      <c r="A189" s="483" t="s">
        <v>693</v>
      </c>
      <c r="B189" s="499"/>
      <c r="C189" s="349" t="s">
        <v>731</v>
      </c>
      <c r="D189" s="350"/>
      <c r="E189" s="350"/>
      <c r="F189" s="350"/>
      <c r="G189" s="350"/>
      <c r="H189" s="350"/>
      <c r="I189" s="350"/>
      <c r="J189" s="350"/>
      <c r="K189" s="350"/>
      <c r="L189" s="350"/>
      <c r="M189" s="350"/>
      <c r="N189" s="350"/>
      <c r="O189" s="350"/>
      <c r="P189" s="350"/>
      <c r="Q189" s="350"/>
      <c r="R189" s="350"/>
      <c r="S189" s="350"/>
      <c r="T189" s="350"/>
      <c r="U189" s="350"/>
      <c r="V189" s="350"/>
      <c r="W189" s="350"/>
      <c r="X189" s="350"/>
      <c r="Y189" s="350"/>
      <c r="Z189" s="350"/>
      <c r="AA189" s="350"/>
      <c r="AB189" s="351"/>
      <c r="AC189" s="471" t="s">
        <v>61</v>
      </c>
      <c r="AD189" s="472"/>
      <c r="AE189" s="808">
        <f>SUM(AE185:AH188)</f>
        <v>0</v>
      </c>
      <c r="AF189" s="809"/>
      <c r="AG189" s="809"/>
      <c r="AH189" s="810"/>
      <c r="AI189" s="808">
        <f>SUM(AI185:AL188)</f>
        <v>0</v>
      </c>
      <c r="AJ189" s="809"/>
      <c r="AK189" s="809"/>
      <c r="AL189" s="810"/>
      <c r="AM189" s="808">
        <f>SUM(AM185:AP188)</f>
        <v>0</v>
      </c>
      <c r="AN189" s="809"/>
      <c r="AO189" s="809"/>
      <c r="AP189" s="810"/>
    </row>
    <row r="190" spans="1:43" x14ac:dyDescent="0.2">
      <c r="A190" s="482" t="s">
        <v>694</v>
      </c>
      <c r="B190" s="487"/>
      <c r="C190" s="341" t="s">
        <v>415</v>
      </c>
      <c r="D190" s="342"/>
      <c r="E190" s="342"/>
      <c r="F190" s="342"/>
      <c r="G190" s="342"/>
      <c r="H190" s="342"/>
      <c r="I190" s="342"/>
      <c r="J190" s="342"/>
      <c r="K190" s="342"/>
      <c r="L190" s="342"/>
      <c r="M190" s="342"/>
      <c r="N190" s="342"/>
      <c r="O190" s="342"/>
      <c r="P190" s="342"/>
      <c r="Q190" s="342"/>
      <c r="R190" s="342"/>
      <c r="S190" s="342"/>
      <c r="T190" s="342"/>
      <c r="U190" s="342"/>
      <c r="V190" s="342"/>
      <c r="W190" s="342"/>
      <c r="X190" s="342"/>
      <c r="Y190" s="342"/>
      <c r="Z190" s="342"/>
      <c r="AA190" s="342"/>
      <c r="AB190" s="343"/>
      <c r="AC190" s="460" t="s">
        <v>159</v>
      </c>
      <c r="AD190" s="461"/>
      <c r="AE190" s="763">
        <v>0</v>
      </c>
      <c r="AF190" s="764"/>
      <c r="AG190" s="764"/>
      <c r="AH190" s="765"/>
      <c r="AI190" s="763">
        <v>0</v>
      </c>
      <c r="AJ190" s="764"/>
      <c r="AK190" s="764"/>
      <c r="AL190" s="765"/>
      <c r="AM190" s="763">
        <v>0</v>
      </c>
      <c r="AN190" s="764"/>
      <c r="AO190" s="764"/>
      <c r="AP190" s="765"/>
    </row>
    <row r="191" spans="1:43" x14ac:dyDescent="0.2">
      <c r="A191" s="482" t="s">
        <v>695</v>
      </c>
      <c r="B191" s="487"/>
      <c r="C191" s="341" t="s">
        <v>416</v>
      </c>
      <c r="D191" s="342"/>
      <c r="E191" s="342"/>
      <c r="F191" s="342"/>
      <c r="G191" s="342"/>
      <c r="H191" s="342"/>
      <c r="I191" s="342"/>
      <c r="J191" s="342"/>
      <c r="K191" s="342"/>
      <c r="L191" s="342"/>
      <c r="M191" s="342"/>
      <c r="N191" s="342"/>
      <c r="O191" s="342"/>
      <c r="P191" s="342"/>
      <c r="Q191" s="342"/>
      <c r="R191" s="342"/>
      <c r="S191" s="342"/>
      <c r="T191" s="342"/>
      <c r="U191" s="342"/>
      <c r="V191" s="342"/>
      <c r="W191" s="342"/>
      <c r="X191" s="342"/>
      <c r="Y191" s="342"/>
      <c r="Z191" s="342"/>
      <c r="AA191" s="342"/>
      <c r="AB191" s="343"/>
      <c r="AC191" s="460" t="s">
        <v>160</v>
      </c>
      <c r="AD191" s="461"/>
      <c r="AE191" s="763">
        <v>0</v>
      </c>
      <c r="AF191" s="764"/>
      <c r="AG191" s="764"/>
      <c r="AH191" s="765"/>
      <c r="AI191" s="763">
        <v>0</v>
      </c>
      <c r="AJ191" s="764"/>
      <c r="AK191" s="764"/>
      <c r="AL191" s="765"/>
      <c r="AM191" s="763">
        <v>0</v>
      </c>
      <c r="AN191" s="764"/>
      <c r="AO191" s="764"/>
      <c r="AP191" s="765"/>
    </row>
    <row r="192" spans="1:43" x14ac:dyDescent="0.2">
      <c r="A192" s="482" t="s">
        <v>696</v>
      </c>
      <c r="B192" s="487"/>
      <c r="C192" s="341" t="s">
        <v>417</v>
      </c>
      <c r="D192" s="342"/>
      <c r="E192" s="342"/>
      <c r="F192" s="342"/>
      <c r="G192" s="342"/>
      <c r="H192" s="342"/>
      <c r="I192" s="342"/>
      <c r="J192" s="342"/>
      <c r="K192" s="342"/>
      <c r="L192" s="342"/>
      <c r="M192" s="342"/>
      <c r="N192" s="342"/>
      <c r="O192" s="342"/>
      <c r="P192" s="342"/>
      <c r="Q192" s="342"/>
      <c r="R192" s="342"/>
      <c r="S192" s="342"/>
      <c r="T192" s="342"/>
      <c r="U192" s="342"/>
      <c r="V192" s="342"/>
      <c r="W192" s="342"/>
      <c r="X192" s="342"/>
      <c r="Y192" s="342"/>
      <c r="Z192" s="342"/>
      <c r="AA192" s="342"/>
      <c r="AB192" s="343"/>
      <c r="AC192" s="460" t="s">
        <v>161</v>
      </c>
      <c r="AD192" s="461"/>
      <c r="AE192" s="763">
        <v>0</v>
      </c>
      <c r="AF192" s="764"/>
      <c r="AG192" s="764"/>
      <c r="AH192" s="765"/>
      <c r="AI192" s="763">
        <v>0</v>
      </c>
      <c r="AJ192" s="764"/>
      <c r="AK192" s="764"/>
      <c r="AL192" s="765"/>
      <c r="AM192" s="763">
        <v>0</v>
      </c>
      <c r="AN192" s="764"/>
      <c r="AO192" s="764"/>
      <c r="AP192" s="765"/>
    </row>
    <row r="193" spans="1:43" x14ac:dyDescent="0.2">
      <c r="A193" s="482" t="s">
        <v>697</v>
      </c>
      <c r="B193" s="487"/>
      <c r="C193" s="341" t="s">
        <v>171</v>
      </c>
      <c r="D193" s="342"/>
      <c r="E193" s="342"/>
      <c r="F193" s="342"/>
      <c r="G193" s="342"/>
      <c r="H193" s="342"/>
      <c r="I193" s="342"/>
      <c r="J193" s="342"/>
      <c r="K193" s="342"/>
      <c r="L193" s="342"/>
      <c r="M193" s="342"/>
      <c r="N193" s="342"/>
      <c r="O193" s="342"/>
      <c r="P193" s="342"/>
      <c r="Q193" s="342"/>
      <c r="R193" s="342"/>
      <c r="S193" s="342"/>
      <c r="T193" s="342"/>
      <c r="U193" s="342"/>
      <c r="V193" s="342"/>
      <c r="W193" s="342"/>
      <c r="X193" s="342"/>
      <c r="Y193" s="342"/>
      <c r="Z193" s="342"/>
      <c r="AA193" s="342"/>
      <c r="AB193" s="343"/>
      <c r="AC193" s="460" t="s">
        <v>162</v>
      </c>
      <c r="AD193" s="461"/>
      <c r="AE193" s="763">
        <v>0</v>
      </c>
      <c r="AF193" s="764"/>
      <c r="AG193" s="764"/>
      <c r="AH193" s="765"/>
      <c r="AI193" s="763">
        <v>0</v>
      </c>
      <c r="AJ193" s="764"/>
      <c r="AK193" s="764"/>
      <c r="AL193" s="765"/>
      <c r="AM193" s="763">
        <v>0</v>
      </c>
      <c r="AN193" s="764"/>
      <c r="AO193" s="764"/>
      <c r="AP193" s="765"/>
    </row>
    <row r="194" spans="1:43" x14ac:dyDescent="0.2">
      <c r="A194" s="482" t="s">
        <v>698</v>
      </c>
      <c r="B194" s="487"/>
      <c r="C194" s="341" t="s">
        <v>418</v>
      </c>
      <c r="D194" s="342"/>
      <c r="E194" s="342"/>
      <c r="F194" s="342"/>
      <c r="G194" s="342"/>
      <c r="H194" s="342"/>
      <c r="I194" s="342"/>
      <c r="J194" s="342"/>
      <c r="K194" s="342"/>
      <c r="L194" s="342"/>
      <c r="M194" s="342"/>
      <c r="N194" s="342"/>
      <c r="O194" s="342"/>
      <c r="P194" s="342"/>
      <c r="Q194" s="342"/>
      <c r="R194" s="342"/>
      <c r="S194" s="342"/>
      <c r="T194" s="342"/>
      <c r="U194" s="342"/>
      <c r="V194" s="342"/>
      <c r="W194" s="342"/>
      <c r="X194" s="342"/>
      <c r="Y194" s="342"/>
      <c r="Z194" s="342"/>
      <c r="AA194" s="342"/>
      <c r="AB194" s="343"/>
      <c r="AC194" s="460" t="s">
        <v>163</v>
      </c>
      <c r="AD194" s="461"/>
      <c r="AE194" s="763">
        <v>0</v>
      </c>
      <c r="AF194" s="764"/>
      <c r="AG194" s="764"/>
      <c r="AH194" s="765"/>
      <c r="AI194" s="763">
        <v>0</v>
      </c>
      <c r="AJ194" s="764"/>
      <c r="AK194" s="764"/>
      <c r="AL194" s="765"/>
      <c r="AM194" s="763">
        <v>0</v>
      </c>
      <c r="AN194" s="764"/>
      <c r="AO194" s="764"/>
      <c r="AP194" s="765"/>
    </row>
    <row r="195" spans="1:43" x14ac:dyDescent="0.2">
      <c r="A195" s="482" t="s">
        <v>699</v>
      </c>
      <c r="B195" s="487"/>
      <c r="C195" s="341" t="s">
        <v>419</v>
      </c>
      <c r="D195" s="342"/>
      <c r="E195" s="342"/>
      <c r="F195" s="342"/>
      <c r="G195" s="342"/>
      <c r="H195" s="342"/>
      <c r="I195" s="342"/>
      <c r="J195" s="342"/>
      <c r="K195" s="342"/>
      <c r="L195" s="342"/>
      <c r="M195" s="342"/>
      <c r="N195" s="342"/>
      <c r="O195" s="342"/>
      <c r="P195" s="342"/>
      <c r="Q195" s="342"/>
      <c r="R195" s="342"/>
      <c r="S195" s="342"/>
      <c r="T195" s="342"/>
      <c r="U195" s="342"/>
      <c r="V195" s="342"/>
      <c r="W195" s="342"/>
      <c r="X195" s="342"/>
      <c r="Y195" s="342"/>
      <c r="Z195" s="342"/>
      <c r="AA195" s="342"/>
      <c r="AB195" s="343"/>
      <c r="AC195" s="460" t="s">
        <v>164</v>
      </c>
      <c r="AD195" s="461"/>
      <c r="AE195" s="763">
        <v>0</v>
      </c>
      <c r="AF195" s="764"/>
      <c r="AG195" s="764"/>
      <c r="AH195" s="765"/>
      <c r="AI195" s="763">
        <v>0</v>
      </c>
      <c r="AJ195" s="764"/>
      <c r="AK195" s="764"/>
      <c r="AL195" s="765"/>
      <c r="AM195" s="763">
        <v>0</v>
      </c>
      <c r="AN195" s="764"/>
      <c r="AO195" s="764"/>
      <c r="AP195" s="765"/>
    </row>
    <row r="196" spans="1:43" x14ac:dyDescent="0.2">
      <c r="A196" s="482" t="s">
        <v>700</v>
      </c>
      <c r="B196" s="487"/>
      <c r="C196" s="341" t="s">
        <v>172</v>
      </c>
      <c r="D196" s="342"/>
      <c r="E196" s="342"/>
      <c r="F196" s="342"/>
      <c r="G196" s="342"/>
      <c r="H196" s="342"/>
      <c r="I196" s="342"/>
      <c r="J196" s="342"/>
      <c r="K196" s="342"/>
      <c r="L196" s="342"/>
      <c r="M196" s="342"/>
      <c r="N196" s="342"/>
      <c r="O196" s="342"/>
      <c r="P196" s="342"/>
      <c r="Q196" s="342"/>
      <c r="R196" s="342"/>
      <c r="S196" s="342"/>
      <c r="T196" s="342"/>
      <c r="U196" s="342"/>
      <c r="V196" s="342"/>
      <c r="W196" s="342"/>
      <c r="X196" s="342"/>
      <c r="Y196" s="342"/>
      <c r="Z196" s="342"/>
      <c r="AA196" s="342"/>
      <c r="AB196" s="343"/>
      <c r="AC196" s="460" t="s">
        <v>165</v>
      </c>
      <c r="AD196" s="461"/>
      <c r="AE196" s="763">
        <v>0</v>
      </c>
      <c r="AF196" s="764"/>
      <c r="AG196" s="764"/>
      <c r="AH196" s="765"/>
      <c r="AI196" s="763">
        <v>0</v>
      </c>
      <c r="AJ196" s="764"/>
      <c r="AK196" s="764"/>
      <c r="AL196" s="765"/>
      <c r="AM196" s="763">
        <v>0</v>
      </c>
      <c r="AN196" s="764"/>
      <c r="AO196" s="764"/>
      <c r="AP196" s="765"/>
    </row>
    <row r="197" spans="1:43" x14ac:dyDescent="0.2">
      <c r="A197" s="482" t="s">
        <v>701</v>
      </c>
      <c r="B197" s="487"/>
      <c r="C197" s="341" t="s">
        <v>641</v>
      </c>
      <c r="D197" s="342"/>
      <c r="E197" s="342"/>
      <c r="F197" s="342"/>
      <c r="G197" s="342"/>
      <c r="H197" s="342"/>
      <c r="I197" s="342"/>
      <c r="J197" s="342"/>
      <c r="K197" s="342"/>
      <c r="L197" s="342"/>
      <c r="M197" s="342"/>
      <c r="N197" s="342"/>
      <c r="O197" s="342"/>
      <c r="P197" s="342"/>
      <c r="Q197" s="342"/>
      <c r="R197" s="342"/>
      <c r="S197" s="342"/>
      <c r="T197" s="342"/>
      <c r="U197" s="342"/>
      <c r="V197" s="342"/>
      <c r="W197" s="342"/>
      <c r="X197" s="342"/>
      <c r="Y197" s="342"/>
      <c r="Z197" s="342"/>
      <c r="AA197" s="342"/>
      <c r="AB197" s="343"/>
      <c r="AC197" s="460" t="s">
        <v>166</v>
      </c>
      <c r="AD197" s="461"/>
      <c r="AE197" s="763">
        <v>0</v>
      </c>
      <c r="AF197" s="764"/>
      <c r="AG197" s="764"/>
      <c r="AH197" s="765"/>
      <c r="AI197" s="763">
        <v>0</v>
      </c>
      <c r="AJ197" s="764"/>
      <c r="AK197" s="764"/>
      <c r="AL197" s="765"/>
      <c r="AM197" s="763">
        <v>0</v>
      </c>
      <c r="AN197" s="764"/>
      <c r="AO197" s="764"/>
      <c r="AP197" s="765"/>
    </row>
    <row r="198" spans="1:43" x14ac:dyDescent="0.2">
      <c r="A198" s="482" t="s">
        <v>702</v>
      </c>
      <c r="B198" s="487"/>
      <c r="C198" s="341" t="s">
        <v>173</v>
      </c>
      <c r="D198" s="342"/>
      <c r="E198" s="342"/>
      <c r="F198" s="342"/>
      <c r="G198" s="342"/>
      <c r="H198" s="342"/>
      <c r="I198" s="342"/>
      <c r="J198" s="342"/>
      <c r="K198" s="342"/>
      <c r="L198" s="342"/>
      <c r="M198" s="342"/>
      <c r="N198" s="342"/>
      <c r="O198" s="342"/>
      <c r="P198" s="342"/>
      <c r="Q198" s="342"/>
      <c r="R198" s="342"/>
      <c r="S198" s="342"/>
      <c r="T198" s="342"/>
      <c r="U198" s="342"/>
      <c r="V198" s="342"/>
      <c r="W198" s="342"/>
      <c r="X198" s="342"/>
      <c r="Y198" s="342"/>
      <c r="Z198" s="342"/>
      <c r="AA198" s="342"/>
      <c r="AB198" s="343"/>
      <c r="AC198" s="460" t="s">
        <v>642</v>
      </c>
      <c r="AD198" s="461"/>
      <c r="AE198" s="763">
        <v>0</v>
      </c>
      <c r="AF198" s="764"/>
      <c r="AG198" s="764"/>
      <c r="AH198" s="765"/>
      <c r="AI198" s="763">
        <v>0</v>
      </c>
      <c r="AJ198" s="764"/>
      <c r="AK198" s="764"/>
      <c r="AL198" s="765"/>
      <c r="AM198" s="763">
        <v>0</v>
      </c>
      <c r="AN198" s="764"/>
      <c r="AO198" s="764"/>
      <c r="AP198" s="765"/>
    </row>
    <row r="199" spans="1:43" x14ac:dyDescent="0.2">
      <c r="A199" s="483" t="s">
        <v>703</v>
      </c>
      <c r="B199" s="499"/>
      <c r="C199" s="349" t="s">
        <v>732</v>
      </c>
      <c r="D199" s="350"/>
      <c r="E199" s="350"/>
      <c r="F199" s="350"/>
      <c r="G199" s="350"/>
      <c r="H199" s="350"/>
      <c r="I199" s="350"/>
      <c r="J199" s="350"/>
      <c r="K199" s="350"/>
      <c r="L199" s="350"/>
      <c r="M199" s="350"/>
      <c r="N199" s="350"/>
      <c r="O199" s="350"/>
      <c r="P199" s="350"/>
      <c r="Q199" s="350"/>
      <c r="R199" s="350"/>
      <c r="S199" s="350"/>
      <c r="T199" s="350"/>
      <c r="U199" s="350"/>
      <c r="V199" s="350"/>
      <c r="W199" s="350"/>
      <c r="X199" s="350"/>
      <c r="Y199" s="350"/>
      <c r="Z199" s="350"/>
      <c r="AA199" s="350"/>
      <c r="AB199" s="351"/>
      <c r="AC199" s="473" t="s">
        <v>62</v>
      </c>
      <c r="AD199" s="474"/>
      <c r="AE199" s="364">
        <f>SUM(AE190:AH198)</f>
        <v>0</v>
      </c>
      <c r="AF199" s="365"/>
      <c r="AG199" s="365"/>
      <c r="AH199" s="366"/>
      <c r="AI199" s="364">
        <f>SUM(AI190:AL198)</f>
        <v>0</v>
      </c>
      <c r="AJ199" s="365"/>
      <c r="AK199" s="365"/>
      <c r="AL199" s="366"/>
      <c r="AM199" s="364">
        <f>SUM(AM190:AP198)</f>
        <v>0</v>
      </c>
      <c r="AN199" s="365"/>
      <c r="AO199" s="365"/>
      <c r="AP199" s="366"/>
    </row>
    <row r="200" spans="1:43" ht="15.75" x14ac:dyDescent="0.2">
      <c r="A200" s="845" t="s">
        <v>704</v>
      </c>
      <c r="B200" s="846"/>
      <c r="C200" s="838" t="s">
        <v>733</v>
      </c>
      <c r="D200" s="839"/>
      <c r="E200" s="839"/>
      <c r="F200" s="839"/>
      <c r="G200" s="839"/>
      <c r="H200" s="839"/>
      <c r="I200" s="839"/>
      <c r="J200" s="839"/>
      <c r="K200" s="839"/>
      <c r="L200" s="839"/>
      <c r="M200" s="839"/>
      <c r="N200" s="839"/>
      <c r="O200" s="839"/>
      <c r="P200" s="839"/>
      <c r="Q200" s="839"/>
      <c r="R200" s="839"/>
      <c r="S200" s="839"/>
      <c r="T200" s="839"/>
      <c r="U200" s="839"/>
      <c r="V200" s="839"/>
      <c r="W200" s="839"/>
      <c r="X200" s="839"/>
      <c r="Y200" s="839"/>
      <c r="Z200" s="839"/>
      <c r="AA200" s="839"/>
      <c r="AB200" s="840"/>
      <c r="AC200" s="871" t="s">
        <v>174</v>
      </c>
      <c r="AD200" s="872"/>
      <c r="AE200" s="808">
        <f>SUM(AE121,AE122,AE151,AE160,AE176,AE184,AE189)</f>
        <v>21083380</v>
      </c>
      <c r="AF200" s="809"/>
      <c r="AG200" s="809"/>
      <c r="AH200" s="810"/>
      <c r="AI200" s="808">
        <f>SUM(AI121,AI122,AI151,AI184)</f>
        <v>40825000</v>
      </c>
      <c r="AJ200" s="809"/>
      <c r="AK200" s="809"/>
      <c r="AL200" s="810"/>
      <c r="AM200" s="808">
        <f>AM121+AM122+AM151+AM160+AM176+AM184+AM189+AM199</f>
        <v>55737000</v>
      </c>
      <c r="AN200" s="809"/>
      <c r="AO200" s="809"/>
      <c r="AP200" s="873"/>
      <c r="AQ200" s="181"/>
    </row>
    <row r="201" spans="1:43" x14ac:dyDescent="0.2">
      <c r="A201" s="482" t="s">
        <v>705</v>
      </c>
      <c r="B201" s="487"/>
      <c r="C201" s="341" t="s">
        <v>643</v>
      </c>
      <c r="D201" s="342"/>
      <c r="E201" s="342"/>
      <c r="F201" s="342"/>
      <c r="G201" s="342"/>
      <c r="H201" s="342"/>
      <c r="I201" s="342"/>
      <c r="J201" s="342"/>
      <c r="K201" s="342"/>
      <c r="L201" s="342"/>
      <c r="M201" s="342"/>
      <c r="N201" s="342"/>
      <c r="O201" s="342"/>
      <c r="P201" s="342"/>
      <c r="Q201" s="342"/>
      <c r="R201" s="342"/>
      <c r="S201" s="342"/>
      <c r="T201" s="342"/>
      <c r="U201" s="342"/>
      <c r="V201" s="342"/>
      <c r="W201" s="342"/>
      <c r="X201" s="342"/>
      <c r="Y201" s="342"/>
      <c r="Z201" s="342"/>
      <c r="AA201" s="342"/>
      <c r="AB201" s="343"/>
      <c r="AC201" s="385" t="s">
        <v>380</v>
      </c>
      <c r="AD201" s="386"/>
      <c r="AE201" s="769">
        <v>0</v>
      </c>
      <c r="AF201" s="769"/>
      <c r="AG201" s="769"/>
      <c r="AH201" s="769"/>
      <c r="AI201" s="769"/>
      <c r="AJ201" s="769"/>
      <c r="AK201" s="769"/>
      <c r="AL201" s="769"/>
      <c r="AM201" s="769"/>
      <c r="AN201" s="769"/>
      <c r="AO201" s="769"/>
      <c r="AP201" s="866"/>
    </row>
    <row r="202" spans="1:43" x14ac:dyDescent="0.2">
      <c r="A202" s="482" t="s">
        <v>706</v>
      </c>
      <c r="B202" s="487"/>
      <c r="C202" s="341" t="s">
        <v>381</v>
      </c>
      <c r="D202" s="342"/>
      <c r="E202" s="342"/>
      <c r="F202" s="342"/>
      <c r="G202" s="342"/>
      <c r="H202" s="342"/>
      <c r="I202" s="342"/>
      <c r="J202" s="342"/>
      <c r="K202" s="342"/>
      <c r="L202" s="342"/>
      <c r="M202" s="342"/>
      <c r="N202" s="342"/>
      <c r="O202" s="342"/>
      <c r="P202" s="342"/>
      <c r="Q202" s="342"/>
      <c r="R202" s="342"/>
      <c r="S202" s="342"/>
      <c r="T202" s="342"/>
      <c r="U202" s="342"/>
      <c r="V202" s="342"/>
      <c r="W202" s="342"/>
      <c r="X202" s="342"/>
      <c r="Y202" s="342"/>
      <c r="Z202" s="342"/>
      <c r="AA202" s="342"/>
      <c r="AB202" s="343"/>
      <c r="AC202" s="385" t="s">
        <v>382</v>
      </c>
      <c r="AD202" s="386"/>
      <c r="AE202" s="769">
        <v>0</v>
      </c>
      <c r="AF202" s="769"/>
      <c r="AG202" s="769"/>
      <c r="AH202" s="769"/>
      <c r="AI202" s="769"/>
      <c r="AJ202" s="769"/>
      <c r="AK202" s="769"/>
      <c r="AL202" s="769"/>
      <c r="AM202" s="769"/>
      <c r="AN202" s="769"/>
      <c r="AO202" s="769"/>
      <c r="AP202" s="866"/>
    </row>
    <row r="203" spans="1:43" x14ac:dyDescent="0.2">
      <c r="A203" s="482" t="s">
        <v>707</v>
      </c>
      <c r="B203" s="487"/>
      <c r="C203" s="341" t="s">
        <v>644</v>
      </c>
      <c r="D203" s="342"/>
      <c r="E203" s="342"/>
      <c r="F203" s="342"/>
      <c r="G203" s="342"/>
      <c r="H203" s="342"/>
      <c r="I203" s="342"/>
      <c r="J203" s="342"/>
      <c r="K203" s="342"/>
      <c r="L203" s="342"/>
      <c r="M203" s="342"/>
      <c r="N203" s="342"/>
      <c r="O203" s="342"/>
      <c r="P203" s="342"/>
      <c r="Q203" s="342"/>
      <c r="R203" s="342"/>
      <c r="S203" s="342"/>
      <c r="T203" s="342"/>
      <c r="U203" s="342"/>
      <c r="V203" s="342"/>
      <c r="W203" s="342"/>
      <c r="X203" s="342"/>
      <c r="Y203" s="342"/>
      <c r="Z203" s="342"/>
      <c r="AA203" s="342"/>
      <c r="AB203" s="343"/>
      <c r="AC203" s="385" t="s">
        <v>383</v>
      </c>
      <c r="AD203" s="386"/>
      <c r="AE203" s="769">
        <v>0</v>
      </c>
      <c r="AF203" s="769"/>
      <c r="AG203" s="769"/>
      <c r="AH203" s="769"/>
      <c r="AI203" s="769"/>
      <c r="AJ203" s="769"/>
      <c r="AK203" s="769"/>
      <c r="AL203" s="769"/>
      <c r="AM203" s="769"/>
      <c r="AN203" s="769"/>
      <c r="AO203" s="769"/>
      <c r="AP203" s="866"/>
    </row>
    <row r="204" spans="1:43" x14ac:dyDescent="0.2">
      <c r="A204" s="483" t="s">
        <v>708</v>
      </c>
      <c r="B204" s="499"/>
      <c r="C204" s="349" t="s">
        <v>734</v>
      </c>
      <c r="D204" s="350"/>
      <c r="E204" s="350"/>
      <c r="F204" s="350"/>
      <c r="G204" s="350"/>
      <c r="H204" s="350"/>
      <c r="I204" s="350"/>
      <c r="J204" s="350"/>
      <c r="K204" s="350"/>
      <c r="L204" s="350"/>
      <c r="M204" s="350"/>
      <c r="N204" s="350"/>
      <c r="O204" s="350"/>
      <c r="P204" s="350"/>
      <c r="Q204" s="350"/>
      <c r="R204" s="350"/>
      <c r="S204" s="350"/>
      <c r="T204" s="350"/>
      <c r="U204" s="350"/>
      <c r="V204" s="350"/>
      <c r="W204" s="350"/>
      <c r="X204" s="350"/>
      <c r="Y204" s="350"/>
      <c r="Z204" s="350"/>
      <c r="AA204" s="350"/>
      <c r="AB204" s="351"/>
      <c r="AC204" s="394" t="s">
        <v>384</v>
      </c>
      <c r="AD204" s="395"/>
      <c r="AE204" s="512">
        <f>SUM(AE201:AH203)</f>
        <v>0</v>
      </c>
      <c r="AF204" s="512"/>
      <c r="AG204" s="512"/>
      <c r="AH204" s="512"/>
      <c r="AI204" s="512">
        <f t="shared" ref="AI204" si="38">SUM(AI201:AL203)</f>
        <v>0</v>
      </c>
      <c r="AJ204" s="512"/>
      <c r="AK204" s="512"/>
      <c r="AL204" s="512"/>
      <c r="AM204" s="512">
        <f t="shared" ref="AM204" si="39">SUM(AM201:AP203)</f>
        <v>0</v>
      </c>
      <c r="AN204" s="512"/>
      <c r="AO204" s="512"/>
      <c r="AP204" s="867"/>
    </row>
    <row r="205" spans="1:43" x14ac:dyDescent="0.2">
      <c r="A205" s="482" t="s">
        <v>709</v>
      </c>
      <c r="B205" s="487"/>
      <c r="C205" s="382" t="s">
        <v>385</v>
      </c>
      <c r="D205" s="383"/>
      <c r="E205" s="383"/>
      <c r="F205" s="383"/>
      <c r="G205" s="383"/>
      <c r="H205" s="383"/>
      <c r="I205" s="383"/>
      <c r="J205" s="383"/>
      <c r="K205" s="383"/>
      <c r="L205" s="383"/>
      <c r="M205" s="383"/>
      <c r="N205" s="383"/>
      <c r="O205" s="383"/>
      <c r="P205" s="383"/>
      <c r="Q205" s="383"/>
      <c r="R205" s="383"/>
      <c r="S205" s="383"/>
      <c r="T205" s="383"/>
      <c r="U205" s="383"/>
      <c r="V205" s="383"/>
      <c r="W205" s="383"/>
      <c r="X205" s="383"/>
      <c r="Y205" s="383"/>
      <c r="Z205" s="383"/>
      <c r="AA205" s="383"/>
      <c r="AB205" s="384"/>
      <c r="AC205" s="385" t="s">
        <v>386</v>
      </c>
      <c r="AD205" s="386"/>
      <c r="AE205" s="769">
        <v>0</v>
      </c>
      <c r="AF205" s="769"/>
      <c r="AG205" s="769"/>
      <c r="AH205" s="769"/>
      <c r="AI205" s="769"/>
      <c r="AJ205" s="769"/>
      <c r="AK205" s="769"/>
      <c r="AL205" s="769"/>
      <c r="AM205" s="769"/>
      <c r="AN205" s="769"/>
      <c r="AO205" s="769"/>
      <c r="AP205" s="866"/>
    </row>
    <row r="206" spans="1:43" x14ac:dyDescent="0.2">
      <c r="A206" s="482" t="s">
        <v>710</v>
      </c>
      <c r="B206" s="487"/>
      <c r="C206" s="341" t="s">
        <v>388</v>
      </c>
      <c r="D206" s="342"/>
      <c r="E206" s="342"/>
      <c r="F206" s="342"/>
      <c r="G206" s="342"/>
      <c r="H206" s="342"/>
      <c r="I206" s="342"/>
      <c r="J206" s="342"/>
      <c r="K206" s="342"/>
      <c r="L206" s="342"/>
      <c r="M206" s="342"/>
      <c r="N206" s="342"/>
      <c r="O206" s="342"/>
      <c r="P206" s="342"/>
      <c r="Q206" s="342"/>
      <c r="R206" s="342"/>
      <c r="S206" s="342"/>
      <c r="T206" s="342"/>
      <c r="U206" s="342"/>
      <c r="V206" s="342"/>
      <c r="W206" s="342"/>
      <c r="X206" s="342"/>
      <c r="Y206" s="342"/>
      <c r="Z206" s="342"/>
      <c r="AA206" s="342"/>
      <c r="AB206" s="343"/>
      <c r="AC206" s="385" t="s">
        <v>387</v>
      </c>
      <c r="AD206" s="386"/>
      <c r="AE206" s="769">
        <v>0</v>
      </c>
      <c r="AF206" s="769"/>
      <c r="AG206" s="769"/>
      <c r="AH206" s="769"/>
      <c r="AI206" s="769"/>
      <c r="AJ206" s="769"/>
      <c r="AK206" s="769"/>
      <c r="AL206" s="769"/>
      <c r="AM206" s="769"/>
      <c r="AN206" s="769"/>
      <c r="AO206" s="769"/>
      <c r="AP206" s="866"/>
    </row>
    <row r="207" spans="1:43" x14ac:dyDescent="0.2">
      <c r="A207" s="482" t="s">
        <v>711</v>
      </c>
      <c r="B207" s="487"/>
      <c r="C207" s="341" t="s">
        <v>645</v>
      </c>
      <c r="D207" s="342"/>
      <c r="E207" s="342"/>
      <c r="F207" s="342"/>
      <c r="G207" s="342"/>
      <c r="H207" s="342"/>
      <c r="I207" s="342"/>
      <c r="J207" s="342"/>
      <c r="K207" s="342"/>
      <c r="L207" s="342"/>
      <c r="M207" s="342"/>
      <c r="N207" s="342"/>
      <c r="O207" s="342"/>
      <c r="P207" s="342"/>
      <c r="Q207" s="342"/>
      <c r="R207" s="342"/>
      <c r="S207" s="342"/>
      <c r="T207" s="342"/>
      <c r="U207" s="342"/>
      <c r="V207" s="342"/>
      <c r="W207" s="342"/>
      <c r="X207" s="342"/>
      <c r="Y207" s="342"/>
      <c r="Z207" s="342"/>
      <c r="AA207" s="342"/>
      <c r="AB207" s="343"/>
      <c r="AC207" s="385" t="s">
        <v>389</v>
      </c>
      <c r="AD207" s="386"/>
      <c r="AE207" s="769">
        <v>0</v>
      </c>
      <c r="AF207" s="769"/>
      <c r="AG207" s="769"/>
      <c r="AH207" s="769"/>
      <c r="AI207" s="769"/>
      <c r="AJ207" s="769"/>
      <c r="AK207" s="769"/>
      <c r="AL207" s="769"/>
      <c r="AM207" s="769"/>
      <c r="AN207" s="769"/>
      <c r="AO207" s="769"/>
      <c r="AP207" s="866"/>
    </row>
    <row r="208" spans="1:43" x14ac:dyDescent="0.2">
      <c r="A208" s="482" t="s">
        <v>712</v>
      </c>
      <c r="B208" s="487"/>
      <c r="C208" s="341" t="s">
        <v>646</v>
      </c>
      <c r="D208" s="342"/>
      <c r="E208" s="342"/>
      <c r="F208" s="342"/>
      <c r="G208" s="342"/>
      <c r="H208" s="342"/>
      <c r="I208" s="342"/>
      <c r="J208" s="342"/>
      <c r="K208" s="342"/>
      <c r="L208" s="342"/>
      <c r="M208" s="342"/>
      <c r="N208" s="342"/>
      <c r="O208" s="342"/>
      <c r="P208" s="342"/>
      <c r="Q208" s="342"/>
      <c r="R208" s="342"/>
      <c r="S208" s="342"/>
      <c r="T208" s="342"/>
      <c r="U208" s="342"/>
      <c r="V208" s="342"/>
      <c r="W208" s="342"/>
      <c r="X208" s="342"/>
      <c r="Y208" s="342"/>
      <c r="Z208" s="342"/>
      <c r="AA208" s="342"/>
      <c r="AB208" s="343"/>
      <c r="AC208" s="385" t="s">
        <v>390</v>
      </c>
      <c r="AD208" s="386"/>
      <c r="AE208" s="769">
        <v>0</v>
      </c>
      <c r="AF208" s="769"/>
      <c r="AG208" s="769"/>
      <c r="AH208" s="769"/>
      <c r="AI208" s="769"/>
      <c r="AJ208" s="769"/>
      <c r="AK208" s="769"/>
      <c r="AL208" s="769"/>
      <c r="AM208" s="769"/>
      <c r="AN208" s="769"/>
      <c r="AO208" s="769"/>
      <c r="AP208" s="866"/>
    </row>
    <row r="209" spans="1:42" x14ac:dyDescent="0.2">
      <c r="A209" s="482" t="s">
        <v>713</v>
      </c>
      <c r="B209" s="487"/>
      <c r="C209" s="341" t="s">
        <v>647</v>
      </c>
      <c r="D209" s="342"/>
      <c r="E209" s="342"/>
      <c r="F209" s="342"/>
      <c r="G209" s="342"/>
      <c r="H209" s="342"/>
      <c r="I209" s="342"/>
      <c r="J209" s="342"/>
      <c r="K209" s="342"/>
      <c r="L209" s="342"/>
      <c r="M209" s="342"/>
      <c r="N209" s="342"/>
      <c r="O209" s="342"/>
      <c r="P209" s="342"/>
      <c r="Q209" s="342"/>
      <c r="R209" s="342"/>
      <c r="S209" s="342"/>
      <c r="T209" s="342"/>
      <c r="U209" s="342"/>
      <c r="V209" s="342"/>
      <c r="W209" s="342"/>
      <c r="X209" s="342"/>
      <c r="Y209" s="342"/>
      <c r="Z209" s="342"/>
      <c r="AA209" s="342"/>
      <c r="AB209" s="343"/>
      <c r="AC209" s="385" t="s">
        <v>648</v>
      </c>
      <c r="AD209" s="386"/>
      <c r="AE209" s="769">
        <v>0</v>
      </c>
      <c r="AF209" s="769"/>
      <c r="AG209" s="769"/>
      <c r="AH209" s="769"/>
      <c r="AI209" s="769"/>
      <c r="AJ209" s="769"/>
      <c r="AK209" s="769"/>
      <c r="AL209" s="769"/>
      <c r="AM209" s="769"/>
      <c r="AN209" s="769"/>
      <c r="AO209" s="769"/>
      <c r="AP209" s="866"/>
    </row>
    <row r="210" spans="1:42" x14ac:dyDescent="0.2">
      <c r="A210" s="483" t="s">
        <v>714</v>
      </c>
      <c r="B210" s="499"/>
      <c r="C210" s="396" t="s">
        <v>735</v>
      </c>
      <c r="D210" s="397"/>
      <c r="E210" s="397"/>
      <c r="F210" s="397"/>
      <c r="G210" s="397"/>
      <c r="H210" s="397"/>
      <c r="I210" s="397"/>
      <c r="J210" s="397"/>
      <c r="K210" s="397"/>
      <c r="L210" s="397"/>
      <c r="M210" s="397"/>
      <c r="N210" s="397"/>
      <c r="O210" s="397"/>
      <c r="P210" s="397"/>
      <c r="Q210" s="397"/>
      <c r="R210" s="397"/>
      <c r="S210" s="397"/>
      <c r="T210" s="397"/>
      <c r="U210" s="397"/>
      <c r="V210" s="397"/>
      <c r="W210" s="397"/>
      <c r="X210" s="397"/>
      <c r="Y210" s="397"/>
      <c r="Z210" s="397"/>
      <c r="AA210" s="397"/>
      <c r="AB210" s="398"/>
      <c r="AC210" s="394" t="s">
        <v>391</v>
      </c>
      <c r="AD210" s="395"/>
      <c r="AE210" s="512">
        <f>SUM(AE205:AH209)</f>
        <v>0</v>
      </c>
      <c r="AF210" s="512"/>
      <c r="AG210" s="512"/>
      <c r="AH210" s="512"/>
      <c r="AI210" s="512">
        <f t="shared" ref="AI210" si="40">SUM(AI205:AL209)</f>
        <v>0</v>
      </c>
      <c r="AJ210" s="512"/>
      <c r="AK210" s="512"/>
      <c r="AL210" s="512"/>
      <c r="AM210" s="512">
        <f t="shared" ref="AM210" si="41">SUM(AM205:AP209)</f>
        <v>0</v>
      </c>
      <c r="AN210" s="512"/>
      <c r="AO210" s="512"/>
      <c r="AP210" s="867"/>
    </row>
    <row r="211" spans="1:42" x14ac:dyDescent="0.2">
      <c r="A211" s="482" t="s">
        <v>715</v>
      </c>
      <c r="B211" s="487"/>
      <c r="C211" s="382" t="s">
        <v>392</v>
      </c>
      <c r="D211" s="383"/>
      <c r="E211" s="383"/>
      <c r="F211" s="383"/>
      <c r="G211" s="383"/>
      <c r="H211" s="383"/>
      <c r="I211" s="383"/>
      <c r="J211" s="383"/>
      <c r="K211" s="383"/>
      <c r="L211" s="383"/>
      <c r="M211" s="383"/>
      <c r="N211" s="383"/>
      <c r="O211" s="383"/>
      <c r="P211" s="383"/>
      <c r="Q211" s="383"/>
      <c r="R211" s="383"/>
      <c r="S211" s="383"/>
      <c r="T211" s="383"/>
      <c r="U211" s="383"/>
      <c r="V211" s="383"/>
      <c r="W211" s="383"/>
      <c r="X211" s="383"/>
      <c r="Y211" s="383"/>
      <c r="Z211" s="383"/>
      <c r="AA211" s="383"/>
      <c r="AB211" s="384"/>
      <c r="AC211" s="385" t="s">
        <v>393</v>
      </c>
      <c r="AD211" s="386"/>
      <c r="AE211" s="769">
        <v>0</v>
      </c>
      <c r="AF211" s="769"/>
      <c r="AG211" s="769"/>
      <c r="AH211" s="769"/>
      <c r="AI211" s="769"/>
      <c r="AJ211" s="769"/>
      <c r="AK211" s="769"/>
      <c r="AL211" s="769"/>
      <c r="AM211" s="769"/>
      <c r="AN211" s="769"/>
      <c r="AO211" s="769"/>
      <c r="AP211" s="866"/>
    </row>
    <row r="212" spans="1:42" x14ac:dyDescent="0.2">
      <c r="A212" s="482" t="s">
        <v>716</v>
      </c>
      <c r="B212" s="487"/>
      <c r="C212" s="382" t="s">
        <v>394</v>
      </c>
      <c r="D212" s="383"/>
      <c r="E212" s="383"/>
      <c r="F212" s="383"/>
      <c r="G212" s="383"/>
      <c r="H212" s="383"/>
      <c r="I212" s="383"/>
      <c r="J212" s="383"/>
      <c r="K212" s="383"/>
      <c r="L212" s="383"/>
      <c r="M212" s="383"/>
      <c r="N212" s="383"/>
      <c r="O212" s="383"/>
      <c r="P212" s="383"/>
      <c r="Q212" s="383"/>
      <c r="R212" s="383"/>
      <c r="S212" s="383"/>
      <c r="T212" s="383"/>
      <c r="U212" s="383"/>
      <c r="V212" s="383"/>
      <c r="W212" s="383"/>
      <c r="X212" s="383"/>
      <c r="Y212" s="383"/>
      <c r="Z212" s="383"/>
      <c r="AA212" s="383"/>
      <c r="AB212" s="384"/>
      <c r="AC212" s="385" t="s">
        <v>395</v>
      </c>
      <c r="AD212" s="386"/>
      <c r="AE212" s="769">
        <v>0</v>
      </c>
      <c r="AF212" s="769"/>
      <c r="AG212" s="769"/>
      <c r="AH212" s="769"/>
      <c r="AI212" s="769"/>
      <c r="AJ212" s="769"/>
      <c r="AK212" s="769"/>
      <c r="AL212" s="769"/>
      <c r="AM212" s="769"/>
      <c r="AN212" s="769"/>
      <c r="AO212" s="769"/>
      <c r="AP212" s="866"/>
    </row>
    <row r="213" spans="1:42" x14ac:dyDescent="0.2">
      <c r="A213" s="482" t="s">
        <v>717</v>
      </c>
      <c r="B213" s="487"/>
      <c r="C213" s="382" t="s">
        <v>396</v>
      </c>
      <c r="D213" s="383"/>
      <c r="E213" s="383"/>
      <c r="F213" s="383"/>
      <c r="G213" s="383"/>
      <c r="H213" s="383"/>
      <c r="I213" s="383"/>
      <c r="J213" s="383"/>
      <c r="K213" s="383"/>
      <c r="L213" s="383"/>
      <c r="M213" s="383"/>
      <c r="N213" s="383"/>
      <c r="O213" s="383"/>
      <c r="P213" s="383"/>
      <c r="Q213" s="383"/>
      <c r="R213" s="383"/>
      <c r="S213" s="383"/>
      <c r="T213" s="383"/>
      <c r="U213" s="383"/>
      <c r="V213" s="383"/>
      <c r="W213" s="383"/>
      <c r="X213" s="383"/>
      <c r="Y213" s="383"/>
      <c r="Z213" s="383"/>
      <c r="AA213" s="383"/>
      <c r="AB213" s="384"/>
      <c r="AC213" s="385" t="s">
        <v>397</v>
      </c>
      <c r="AD213" s="386"/>
      <c r="AE213" s="769">
        <v>0</v>
      </c>
      <c r="AF213" s="769"/>
      <c r="AG213" s="769"/>
      <c r="AH213" s="769"/>
      <c r="AI213" s="769"/>
      <c r="AJ213" s="769"/>
      <c r="AK213" s="769"/>
      <c r="AL213" s="769"/>
      <c r="AM213" s="769"/>
      <c r="AN213" s="769"/>
      <c r="AO213" s="769"/>
      <c r="AP213" s="866"/>
    </row>
    <row r="214" spans="1:42" x14ac:dyDescent="0.2">
      <c r="A214" s="482" t="s">
        <v>717</v>
      </c>
      <c r="B214" s="487"/>
      <c r="C214" s="382" t="s">
        <v>649</v>
      </c>
      <c r="D214" s="383"/>
      <c r="E214" s="383"/>
      <c r="F214" s="383"/>
      <c r="G214" s="383"/>
      <c r="H214" s="383"/>
      <c r="I214" s="383"/>
      <c r="J214" s="383"/>
      <c r="K214" s="383"/>
      <c r="L214" s="383"/>
      <c r="M214" s="383"/>
      <c r="N214" s="383"/>
      <c r="O214" s="383"/>
      <c r="P214" s="383"/>
      <c r="Q214" s="383"/>
      <c r="R214" s="383"/>
      <c r="S214" s="383"/>
      <c r="T214" s="383"/>
      <c r="U214" s="383"/>
      <c r="V214" s="383"/>
      <c r="W214" s="383"/>
      <c r="X214" s="383"/>
      <c r="Y214" s="383"/>
      <c r="Z214" s="383"/>
      <c r="AA214" s="383"/>
      <c r="AB214" s="384"/>
      <c r="AC214" s="385" t="s">
        <v>398</v>
      </c>
      <c r="AD214" s="386"/>
      <c r="AE214" s="769">
        <v>0</v>
      </c>
      <c r="AF214" s="769"/>
      <c r="AG214" s="769"/>
      <c r="AH214" s="769"/>
      <c r="AI214" s="769"/>
      <c r="AJ214" s="769"/>
      <c r="AK214" s="769"/>
      <c r="AL214" s="769"/>
      <c r="AM214" s="769"/>
      <c r="AN214" s="769"/>
      <c r="AO214" s="769"/>
      <c r="AP214" s="866"/>
    </row>
    <row r="215" spans="1:42" x14ac:dyDescent="0.2">
      <c r="A215" s="482" t="s">
        <v>718</v>
      </c>
      <c r="B215" s="487"/>
      <c r="C215" s="382" t="s">
        <v>399</v>
      </c>
      <c r="D215" s="383"/>
      <c r="E215" s="383"/>
      <c r="F215" s="383"/>
      <c r="G215" s="383"/>
      <c r="H215" s="383"/>
      <c r="I215" s="383"/>
      <c r="J215" s="383"/>
      <c r="K215" s="383"/>
      <c r="L215" s="383"/>
      <c r="M215" s="383"/>
      <c r="N215" s="383"/>
      <c r="O215" s="383"/>
      <c r="P215" s="383"/>
      <c r="Q215" s="383"/>
      <c r="R215" s="383"/>
      <c r="S215" s="383"/>
      <c r="T215" s="383"/>
      <c r="U215" s="383"/>
      <c r="V215" s="383"/>
      <c r="W215" s="383"/>
      <c r="X215" s="383"/>
      <c r="Y215" s="383"/>
      <c r="Z215" s="383"/>
      <c r="AA215" s="383"/>
      <c r="AB215" s="384"/>
      <c r="AC215" s="385" t="s">
        <v>400</v>
      </c>
      <c r="AD215" s="386"/>
      <c r="AE215" s="769">
        <v>0</v>
      </c>
      <c r="AF215" s="769"/>
      <c r="AG215" s="769"/>
      <c r="AH215" s="769"/>
      <c r="AI215" s="769"/>
      <c r="AJ215" s="769"/>
      <c r="AK215" s="769"/>
      <c r="AL215" s="769"/>
      <c r="AM215" s="769"/>
      <c r="AN215" s="769"/>
      <c r="AO215" s="769"/>
      <c r="AP215" s="866"/>
    </row>
    <row r="216" spans="1:42" x14ac:dyDescent="0.2">
      <c r="A216" s="482" t="s">
        <v>719</v>
      </c>
      <c r="B216" s="487"/>
      <c r="C216" s="382" t="s">
        <v>401</v>
      </c>
      <c r="D216" s="383"/>
      <c r="E216" s="383"/>
      <c r="F216" s="383"/>
      <c r="G216" s="383"/>
      <c r="H216" s="383"/>
      <c r="I216" s="383"/>
      <c r="J216" s="383"/>
      <c r="K216" s="383"/>
      <c r="L216" s="383"/>
      <c r="M216" s="383"/>
      <c r="N216" s="383"/>
      <c r="O216" s="383"/>
      <c r="P216" s="383"/>
      <c r="Q216" s="383"/>
      <c r="R216" s="383"/>
      <c r="S216" s="383"/>
      <c r="T216" s="383"/>
      <c r="U216" s="383"/>
      <c r="V216" s="383"/>
      <c r="W216" s="383"/>
      <c r="X216" s="383"/>
      <c r="Y216" s="383"/>
      <c r="Z216" s="383"/>
      <c r="AA216" s="383"/>
      <c r="AB216" s="384"/>
      <c r="AC216" s="385" t="s">
        <v>402</v>
      </c>
      <c r="AD216" s="386"/>
      <c r="AE216" s="769">
        <v>0</v>
      </c>
      <c r="AF216" s="769"/>
      <c r="AG216" s="769"/>
      <c r="AH216" s="769"/>
      <c r="AI216" s="769"/>
      <c r="AJ216" s="769"/>
      <c r="AK216" s="769"/>
      <c r="AL216" s="769"/>
      <c r="AM216" s="769"/>
      <c r="AN216" s="769"/>
      <c r="AO216" s="769"/>
      <c r="AP216" s="866"/>
    </row>
    <row r="217" spans="1:42" x14ac:dyDescent="0.2">
      <c r="A217" s="482" t="s">
        <v>720</v>
      </c>
      <c r="B217" s="487"/>
      <c r="C217" s="382" t="s">
        <v>652</v>
      </c>
      <c r="D217" s="383"/>
      <c r="E217" s="383"/>
      <c r="F217" s="383"/>
      <c r="G217" s="383"/>
      <c r="H217" s="383"/>
      <c r="I217" s="383"/>
      <c r="J217" s="383"/>
      <c r="K217" s="383"/>
      <c r="L217" s="383"/>
      <c r="M217" s="383"/>
      <c r="N217" s="383"/>
      <c r="O217" s="383"/>
      <c r="P217" s="383"/>
      <c r="Q217" s="383"/>
      <c r="R217" s="383"/>
      <c r="S217" s="383"/>
      <c r="T217" s="383"/>
      <c r="U217" s="383"/>
      <c r="V217" s="383"/>
      <c r="W217" s="383"/>
      <c r="X217" s="383"/>
      <c r="Y217" s="383"/>
      <c r="Z217" s="383"/>
      <c r="AA217" s="383"/>
      <c r="AB217" s="384"/>
      <c r="AC217" s="385" t="s">
        <v>653</v>
      </c>
      <c r="AD217" s="386"/>
      <c r="AE217" s="769">
        <v>0</v>
      </c>
      <c r="AF217" s="769"/>
      <c r="AG217" s="769"/>
      <c r="AH217" s="769"/>
      <c r="AI217" s="769"/>
      <c r="AJ217" s="769"/>
      <c r="AK217" s="769"/>
      <c r="AL217" s="769"/>
      <c r="AM217" s="769"/>
      <c r="AN217" s="769"/>
      <c r="AO217" s="769"/>
      <c r="AP217" s="866"/>
    </row>
    <row r="218" spans="1:42" x14ac:dyDescent="0.2">
      <c r="A218" s="482" t="s">
        <v>721</v>
      </c>
      <c r="B218" s="487"/>
      <c r="C218" s="382" t="s">
        <v>651</v>
      </c>
      <c r="D218" s="383"/>
      <c r="E218" s="383"/>
      <c r="F218" s="383"/>
      <c r="G218" s="383"/>
      <c r="H218" s="383"/>
      <c r="I218" s="383"/>
      <c r="J218" s="383"/>
      <c r="K218" s="383"/>
      <c r="L218" s="383"/>
      <c r="M218" s="383"/>
      <c r="N218" s="383"/>
      <c r="O218" s="383"/>
      <c r="P218" s="383"/>
      <c r="Q218" s="383"/>
      <c r="R218" s="383"/>
      <c r="S218" s="383"/>
      <c r="T218" s="383"/>
      <c r="U218" s="383"/>
      <c r="V218" s="383"/>
      <c r="W218" s="383"/>
      <c r="X218" s="383"/>
      <c r="Y218" s="383"/>
      <c r="Z218" s="383"/>
      <c r="AA218" s="383"/>
      <c r="AB218" s="384"/>
      <c r="AC218" s="385" t="s">
        <v>654</v>
      </c>
      <c r="AD218" s="386"/>
      <c r="AE218" s="769">
        <v>0</v>
      </c>
      <c r="AF218" s="769"/>
      <c r="AG218" s="769"/>
      <c r="AH218" s="769"/>
      <c r="AI218" s="769"/>
      <c r="AJ218" s="769"/>
      <c r="AK218" s="769"/>
      <c r="AL218" s="769"/>
      <c r="AM218" s="769"/>
      <c r="AN218" s="769"/>
      <c r="AO218" s="769"/>
      <c r="AP218" s="866"/>
    </row>
    <row r="219" spans="1:42" x14ac:dyDescent="0.2">
      <c r="A219" s="483" t="s">
        <v>722</v>
      </c>
      <c r="B219" s="499"/>
      <c r="C219" s="396" t="s">
        <v>736</v>
      </c>
      <c r="D219" s="397"/>
      <c r="E219" s="397"/>
      <c r="F219" s="397"/>
      <c r="G219" s="397"/>
      <c r="H219" s="397"/>
      <c r="I219" s="397"/>
      <c r="J219" s="397"/>
      <c r="K219" s="397"/>
      <c r="L219" s="397"/>
      <c r="M219" s="397"/>
      <c r="N219" s="397"/>
      <c r="O219" s="397"/>
      <c r="P219" s="397"/>
      <c r="Q219" s="397"/>
      <c r="R219" s="397"/>
      <c r="S219" s="397"/>
      <c r="T219" s="397"/>
      <c r="U219" s="397"/>
      <c r="V219" s="397"/>
      <c r="W219" s="397"/>
      <c r="X219" s="397"/>
      <c r="Y219" s="397"/>
      <c r="Z219" s="397"/>
      <c r="AA219" s="397"/>
      <c r="AB219" s="398"/>
      <c r="AC219" s="394" t="s">
        <v>650</v>
      </c>
      <c r="AD219" s="395"/>
      <c r="AE219" s="776">
        <f>SUM(AE217:AH218)</f>
        <v>0</v>
      </c>
      <c r="AF219" s="776"/>
      <c r="AG219" s="776"/>
      <c r="AH219" s="776"/>
      <c r="AI219" s="776">
        <f t="shared" ref="AI219" si="42">SUM(AI217:AL218)</f>
        <v>0</v>
      </c>
      <c r="AJ219" s="776"/>
      <c r="AK219" s="776"/>
      <c r="AL219" s="776"/>
      <c r="AM219" s="776">
        <f t="shared" ref="AM219" si="43">SUM(AM217:AP218)</f>
        <v>0</v>
      </c>
      <c r="AN219" s="776"/>
      <c r="AO219" s="776"/>
      <c r="AP219" s="870"/>
    </row>
    <row r="220" spans="1:42" x14ac:dyDescent="0.2">
      <c r="A220" s="483" t="s">
        <v>723</v>
      </c>
      <c r="B220" s="499"/>
      <c r="C220" s="396" t="s">
        <v>737</v>
      </c>
      <c r="D220" s="397"/>
      <c r="E220" s="397"/>
      <c r="F220" s="397"/>
      <c r="G220" s="397"/>
      <c r="H220" s="397"/>
      <c r="I220" s="397"/>
      <c r="J220" s="397"/>
      <c r="K220" s="397"/>
      <c r="L220" s="397"/>
      <c r="M220" s="397"/>
      <c r="N220" s="397"/>
      <c r="O220" s="397"/>
      <c r="P220" s="397"/>
      <c r="Q220" s="397"/>
      <c r="R220" s="397"/>
      <c r="S220" s="397"/>
      <c r="T220" s="397"/>
      <c r="U220" s="397"/>
      <c r="V220" s="397"/>
      <c r="W220" s="397"/>
      <c r="X220" s="397"/>
      <c r="Y220" s="397"/>
      <c r="Z220" s="397"/>
      <c r="AA220" s="397"/>
      <c r="AB220" s="398"/>
      <c r="AC220" s="394" t="s">
        <v>403</v>
      </c>
      <c r="AD220" s="395"/>
      <c r="AE220" s="512">
        <f>AE204+SUM(AE210:AH216)+AE219</f>
        <v>0</v>
      </c>
      <c r="AF220" s="512"/>
      <c r="AG220" s="512"/>
      <c r="AH220" s="512"/>
      <c r="AI220" s="512">
        <f t="shared" ref="AI220" si="44">AI204+SUM(AI210:AL216)+AI219</f>
        <v>0</v>
      </c>
      <c r="AJ220" s="512"/>
      <c r="AK220" s="512"/>
      <c r="AL220" s="512"/>
      <c r="AM220" s="512">
        <f t="shared" ref="AM220" si="45">AM204+SUM(AM210:AP216)+AM219</f>
        <v>0</v>
      </c>
      <c r="AN220" s="512"/>
      <c r="AO220" s="512"/>
      <c r="AP220" s="867"/>
    </row>
    <row r="221" spans="1:42" x14ac:dyDescent="0.2">
      <c r="A221" s="482" t="s">
        <v>724</v>
      </c>
      <c r="B221" s="487"/>
      <c r="C221" s="382" t="s">
        <v>404</v>
      </c>
      <c r="D221" s="383"/>
      <c r="E221" s="383"/>
      <c r="F221" s="383"/>
      <c r="G221" s="383"/>
      <c r="H221" s="383"/>
      <c r="I221" s="383"/>
      <c r="J221" s="383"/>
      <c r="K221" s="383"/>
      <c r="L221" s="383"/>
      <c r="M221" s="383"/>
      <c r="N221" s="383"/>
      <c r="O221" s="383"/>
      <c r="P221" s="383"/>
      <c r="Q221" s="383"/>
      <c r="R221" s="383"/>
      <c r="S221" s="383"/>
      <c r="T221" s="383"/>
      <c r="U221" s="383"/>
      <c r="V221" s="383"/>
      <c r="W221" s="383"/>
      <c r="X221" s="383"/>
      <c r="Y221" s="383"/>
      <c r="Z221" s="383"/>
      <c r="AA221" s="383"/>
      <c r="AB221" s="384"/>
      <c r="AC221" s="385" t="s">
        <v>405</v>
      </c>
      <c r="AD221" s="386"/>
      <c r="AE221" s="769">
        <v>0</v>
      </c>
      <c r="AF221" s="769"/>
      <c r="AG221" s="769"/>
      <c r="AH221" s="769"/>
      <c r="AI221" s="769"/>
      <c r="AJ221" s="769"/>
      <c r="AK221" s="769"/>
      <c r="AL221" s="769"/>
      <c r="AM221" s="769"/>
      <c r="AN221" s="769"/>
      <c r="AO221" s="769"/>
      <c r="AP221" s="866"/>
    </row>
    <row r="222" spans="1:42" x14ac:dyDescent="0.2">
      <c r="A222" s="482" t="s">
        <v>725</v>
      </c>
      <c r="B222" s="487"/>
      <c r="C222" s="341" t="s">
        <v>406</v>
      </c>
      <c r="D222" s="342"/>
      <c r="E222" s="342"/>
      <c r="F222" s="342"/>
      <c r="G222" s="342"/>
      <c r="H222" s="342"/>
      <c r="I222" s="342"/>
      <c r="J222" s="342"/>
      <c r="K222" s="342"/>
      <c r="L222" s="342"/>
      <c r="M222" s="342"/>
      <c r="N222" s="342"/>
      <c r="O222" s="342"/>
      <c r="P222" s="342"/>
      <c r="Q222" s="342"/>
      <c r="R222" s="342"/>
      <c r="S222" s="342"/>
      <c r="T222" s="342"/>
      <c r="U222" s="342"/>
      <c r="V222" s="342"/>
      <c r="W222" s="342"/>
      <c r="X222" s="342"/>
      <c r="Y222" s="342"/>
      <c r="Z222" s="342"/>
      <c r="AA222" s="342"/>
      <c r="AB222" s="343"/>
      <c r="AC222" s="385" t="s">
        <v>407</v>
      </c>
      <c r="AD222" s="386"/>
      <c r="AE222" s="769">
        <v>0</v>
      </c>
      <c r="AF222" s="769"/>
      <c r="AG222" s="769"/>
      <c r="AH222" s="769"/>
      <c r="AI222" s="769"/>
      <c r="AJ222" s="769"/>
      <c r="AK222" s="769"/>
      <c r="AL222" s="769"/>
      <c r="AM222" s="769"/>
      <c r="AN222" s="769"/>
      <c r="AO222" s="769"/>
      <c r="AP222" s="866"/>
    </row>
    <row r="223" spans="1:42" x14ac:dyDescent="0.2">
      <c r="A223" s="482" t="s">
        <v>726</v>
      </c>
      <c r="B223" s="487"/>
      <c r="C223" s="382" t="s">
        <v>408</v>
      </c>
      <c r="D223" s="383"/>
      <c r="E223" s="383"/>
      <c r="F223" s="383"/>
      <c r="G223" s="383"/>
      <c r="H223" s="383"/>
      <c r="I223" s="383"/>
      <c r="J223" s="383"/>
      <c r="K223" s="383"/>
      <c r="L223" s="383"/>
      <c r="M223" s="383"/>
      <c r="N223" s="383"/>
      <c r="O223" s="383"/>
      <c r="P223" s="383"/>
      <c r="Q223" s="383"/>
      <c r="R223" s="383"/>
      <c r="S223" s="383"/>
      <c r="T223" s="383"/>
      <c r="U223" s="383"/>
      <c r="V223" s="383"/>
      <c r="W223" s="383"/>
      <c r="X223" s="383"/>
      <c r="Y223" s="383"/>
      <c r="Z223" s="383"/>
      <c r="AA223" s="383"/>
      <c r="AB223" s="384"/>
      <c r="AC223" s="385" t="s">
        <v>409</v>
      </c>
      <c r="AD223" s="386"/>
      <c r="AE223" s="769">
        <v>0</v>
      </c>
      <c r="AF223" s="769"/>
      <c r="AG223" s="769"/>
      <c r="AH223" s="769"/>
      <c r="AI223" s="769"/>
      <c r="AJ223" s="769"/>
      <c r="AK223" s="769"/>
      <c r="AL223" s="769"/>
      <c r="AM223" s="769"/>
      <c r="AN223" s="769"/>
      <c r="AO223" s="769"/>
      <c r="AP223" s="866"/>
    </row>
    <row r="224" spans="1:42" x14ac:dyDescent="0.2">
      <c r="A224" s="482" t="s">
        <v>727</v>
      </c>
      <c r="B224" s="487"/>
      <c r="C224" s="382" t="s">
        <v>657</v>
      </c>
      <c r="D224" s="383"/>
      <c r="E224" s="383"/>
      <c r="F224" s="383"/>
      <c r="G224" s="383"/>
      <c r="H224" s="383"/>
      <c r="I224" s="383"/>
      <c r="J224" s="383"/>
      <c r="K224" s="383"/>
      <c r="L224" s="383"/>
      <c r="M224" s="383"/>
      <c r="N224" s="383"/>
      <c r="O224" s="383"/>
      <c r="P224" s="383"/>
      <c r="Q224" s="383"/>
      <c r="R224" s="383"/>
      <c r="S224" s="383"/>
      <c r="T224" s="383"/>
      <c r="U224" s="383"/>
      <c r="V224" s="383"/>
      <c r="W224" s="383"/>
      <c r="X224" s="383"/>
      <c r="Y224" s="383"/>
      <c r="Z224" s="383"/>
      <c r="AA224" s="383"/>
      <c r="AB224" s="384"/>
      <c r="AC224" s="385" t="s">
        <v>410</v>
      </c>
      <c r="AD224" s="386"/>
      <c r="AE224" s="769">
        <v>0</v>
      </c>
      <c r="AF224" s="769"/>
      <c r="AG224" s="769"/>
      <c r="AH224" s="769"/>
      <c r="AI224" s="769"/>
      <c r="AJ224" s="769"/>
      <c r="AK224" s="769"/>
      <c r="AL224" s="769"/>
      <c r="AM224" s="769"/>
      <c r="AN224" s="769"/>
      <c r="AO224" s="769"/>
      <c r="AP224" s="866"/>
    </row>
    <row r="225" spans="1:45" x14ac:dyDescent="0.2">
      <c r="A225" s="482" t="s">
        <v>728</v>
      </c>
      <c r="B225" s="487"/>
      <c r="C225" s="382" t="s">
        <v>655</v>
      </c>
      <c r="D225" s="383"/>
      <c r="E225" s="383"/>
      <c r="F225" s="383"/>
      <c r="G225" s="383"/>
      <c r="H225" s="383"/>
      <c r="I225" s="383"/>
      <c r="J225" s="383"/>
      <c r="K225" s="383"/>
      <c r="L225" s="383"/>
      <c r="M225" s="383"/>
      <c r="N225" s="383"/>
      <c r="O225" s="383"/>
      <c r="P225" s="383"/>
      <c r="Q225" s="383"/>
      <c r="R225" s="383"/>
      <c r="S225" s="383"/>
      <c r="T225" s="383"/>
      <c r="U225" s="383"/>
      <c r="V225" s="383"/>
      <c r="W225" s="383"/>
      <c r="X225" s="383"/>
      <c r="Y225" s="383"/>
      <c r="Z225" s="383"/>
      <c r="AA225" s="383"/>
      <c r="AB225" s="384"/>
      <c r="AC225" s="385" t="s">
        <v>656</v>
      </c>
      <c r="AD225" s="386"/>
      <c r="AE225" s="769">
        <v>0</v>
      </c>
      <c r="AF225" s="769"/>
      <c r="AG225" s="769"/>
      <c r="AH225" s="769"/>
      <c r="AI225" s="769"/>
      <c r="AJ225" s="769"/>
      <c r="AK225" s="769"/>
      <c r="AL225" s="769"/>
      <c r="AM225" s="769"/>
      <c r="AN225" s="769"/>
      <c r="AO225" s="769"/>
      <c r="AP225" s="866"/>
    </row>
    <row r="226" spans="1:45" x14ac:dyDescent="0.2">
      <c r="A226" s="483" t="s">
        <v>729</v>
      </c>
      <c r="B226" s="499"/>
      <c r="C226" s="396" t="s">
        <v>738</v>
      </c>
      <c r="D226" s="397"/>
      <c r="E226" s="397"/>
      <c r="F226" s="397"/>
      <c r="G226" s="397"/>
      <c r="H226" s="397"/>
      <c r="I226" s="397"/>
      <c r="J226" s="397"/>
      <c r="K226" s="397"/>
      <c r="L226" s="397"/>
      <c r="M226" s="397"/>
      <c r="N226" s="397"/>
      <c r="O226" s="397"/>
      <c r="P226" s="397"/>
      <c r="Q226" s="397"/>
      <c r="R226" s="397"/>
      <c r="S226" s="397"/>
      <c r="T226" s="397"/>
      <c r="U226" s="397"/>
      <c r="V226" s="397"/>
      <c r="W226" s="397"/>
      <c r="X226" s="397"/>
      <c r="Y226" s="397"/>
      <c r="Z226" s="397"/>
      <c r="AA226" s="397"/>
      <c r="AB226" s="398"/>
      <c r="AC226" s="394" t="s">
        <v>411</v>
      </c>
      <c r="AD226" s="395"/>
      <c r="AE226" s="512">
        <f>SUM(AE221:AH225)</f>
        <v>0</v>
      </c>
      <c r="AF226" s="512"/>
      <c r="AG226" s="512"/>
      <c r="AH226" s="512"/>
      <c r="AI226" s="512">
        <f t="shared" ref="AI226" si="46">SUM(AI221:AL225)</f>
        <v>0</v>
      </c>
      <c r="AJ226" s="512"/>
      <c r="AK226" s="512"/>
      <c r="AL226" s="512"/>
      <c r="AM226" s="512">
        <f t="shared" ref="AM226" si="47">SUM(AM221:AP225)</f>
        <v>0</v>
      </c>
      <c r="AN226" s="512"/>
      <c r="AO226" s="512"/>
      <c r="AP226" s="867"/>
    </row>
    <row r="227" spans="1:45" x14ac:dyDescent="0.2">
      <c r="A227" s="482" t="s">
        <v>938</v>
      </c>
      <c r="B227" s="487"/>
      <c r="C227" s="341" t="s">
        <v>412</v>
      </c>
      <c r="D227" s="342"/>
      <c r="E227" s="342"/>
      <c r="F227" s="342"/>
      <c r="G227" s="342"/>
      <c r="H227" s="342"/>
      <c r="I227" s="342"/>
      <c r="J227" s="342"/>
      <c r="K227" s="342"/>
      <c r="L227" s="342"/>
      <c r="M227" s="342"/>
      <c r="N227" s="342"/>
      <c r="O227" s="342"/>
      <c r="P227" s="342"/>
      <c r="Q227" s="342"/>
      <c r="R227" s="342"/>
      <c r="S227" s="342"/>
      <c r="T227" s="342"/>
      <c r="U227" s="342"/>
      <c r="V227" s="342"/>
      <c r="W227" s="342"/>
      <c r="X227" s="342"/>
      <c r="Y227" s="342"/>
      <c r="Z227" s="342"/>
      <c r="AA227" s="342"/>
      <c r="AB227" s="343"/>
      <c r="AC227" s="385" t="s">
        <v>413</v>
      </c>
      <c r="AD227" s="386"/>
      <c r="AE227" s="769">
        <v>0</v>
      </c>
      <c r="AF227" s="769"/>
      <c r="AG227" s="769"/>
      <c r="AH227" s="769"/>
      <c r="AI227" s="769"/>
      <c r="AJ227" s="769"/>
      <c r="AK227" s="769"/>
      <c r="AL227" s="769"/>
      <c r="AM227" s="769"/>
      <c r="AN227" s="769"/>
      <c r="AO227" s="769"/>
      <c r="AP227" s="866"/>
    </row>
    <row r="228" spans="1:45" x14ac:dyDescent="0.2">
      <c r="A228" s="482" t="s">
        <v>939</v>
      </c>
      <c r="B228" s="487"/>
      <c r="C228" s="341" t="s">
        <v>658</v>
      </c>
      <c r="D228" s="342"/>
      <c r="E228" s="342"/>
      <c r="F228" s="342"/>
      <c r="G228" s="342"/>
      <c r="H228" s="342"/>
      <c r="I228" s="342"/>
      <c r="J228" s="342"/>
      <c r="K228" s="342"/>
      <c r="L228" s="342"/>
      <c r="M228" s="342"/>
      <c r="N228" s="342"/>
      <c r="O228" s="342"/>
      <c r="P228" s="342"/>
      <c r="Q228" s="342"/>
      <c r="R228" s="342"/>
      <c r="S228" s="342"/>
      <c r="T228" s="342"/>
      <c r="U228" s="342"/>
      <c r="V228" s="342"/>
      <c r="W228" s="342"/>
      <c r="X228" s="342"/>
      <c r="Y228" s="342"/>
      <c r="Z228" s="342"/>
      <c r="AA228" s="342"/>
      <c r="AB228" s="343"/>
      <c r="AC228" s="385" t="s">
        <v>659</v>
      </c>
      <c r="AD228" s="386"/>
      <c r="AE228" s="769">
        <v>0</v>
      </c>
      <c r="AF228" s="769"/>
      <c r="AG228" s="769"/>
      <c r="AH228" s="769"/>
      <c r="AI228" s="769"/>
      <c r="AJ228" s="769"/>
      <c r="AK228" s="769"/>
      <c r="AL228" s="769"/>
      <c r="AM228" s="769"/>
      <c r="AN228" s="769"/>
      <c r="AO228" s="769"/>
      <c r="AP228" s="866"/>
    </row>
    <row r="229" spans="1:45" x14ac:dyDescent="0.2">
      <c r="A229" s="514" t="s">
        <v>940</v>
      </c>
      <c r="B229" s="515"/>
      <c r="C229" s="450" t="s">
        <v>739</v>
      </c>
      <c r="D229" s="451"/>
      <c r="E229" s="451"/>
      <c r="F229" s="451"/>
      <c r="G229" s="451"/>
      <c r="H229" s="451"/>
      <c r="I229" s="451"/>
      <c r="J229" s="451"/>
      <c r="K229" s="451"/>
      <c r="L229" s="451"/>
      <c r="M229" s="451"/>
      <c r="N229" s="451"/>
      <c r="O229" s="451"/>
      <c r="P229" s="451"/>
      <c r="Q229" s="451"/>
      <c r="R229" s="451"/>
      <c r="S229" s="451"/>
      <c r="T229" s="451"/>
      <c r="U229" s="451"/>
      <c r="V229" s="451"/>
      <c r="W229" s="451"/>
      <c r="X229" s="451"/>
      <c r="Y229" s="451"/>
      <c r="Z229" s="451"/>
      <c r="AA229" s="451"/>
      <c r="AB229" s="452"/>
      <c r="AC229" s="859" t="s">
        <v>414</v>
      </c>
      <c r="AD229" s="860"/>
      <c r="AE229" s="850">
        <f>AE220+AE226+AE227+AE228</f>
        <v>0</v>
      </c>
      <c r="AF229" s="850"/>
      <c r="AG229" s="850"/>
      <c r="AH229" s="850"/>
      <c r="AI229" s="850">
        <f t="shared" ref="AI229" si="48">AI220+AI226+AI227+AI228</f>
        <v>0</v>
      </c>
      <c r="AJ229" s="850"/>
      <c r="AK229" s="850"/>
      <c r="AL229" s="850"/>
      <c r="AM229" s="850">
        <f t="shared" ref="AM229" si="49">AM220+AM226+AM227+AM228</f>
        <v>0</v>
      </c>
      <c r="AN229" s="850"/>
      <c r="AO229" s="850"/>
      <c r="AP229" s="869"/>
    </row>
    <row r="230" spans="1:45" ht="18.75" thickBot="1" x14ac:dyDescent="0.3">
      <c r="A230" s="851" t="s">
        <v>943</v>
      </c>
      <c r="B230" s="852"/>
      <c r="C230" s="853" t="s">
        <v>740</v>
      </c>
      <c r="D230" s="854"/>
      <c r="E230" s="854"/>
      <c r="F230" s="854"/>
      <c r="G230" s="854"/>
      <c r="H230" s="854"/>
      <c r="I230" s="854"/>
      <c r="J230" s="854"/>
      <c r="K230" s="854"/>
      <c r="L230" s="854"/>
      <c r="M230" s="854"/>
      <c r="N230" s="854"/>
      <c r="O230" s="854"/>
      <c r="P230" s="854"/>
      <c r="Q230" s="854"/>
      <c r="R230" s="854"/>
      <c r="S230" s="854"/>
      <c r="T230" s="854"/>
      <c r="U230" s="854"/>
      <c r="V230" s="854"/>
      <c r="W230" s="854"/>
      <c r="X230" s="854"/>
      <c r="Y230" s="854"/>
      <c r="Z230" s="854"/>
      <c r="AA230" s="854"/>
      <c r="AB230" s="855"/>
      <c r="AC230" s="856"/>
      <c r="AD230" s="857"/>
      <c r="AE230" s="858">
        <f>SUM(AE200)</f>
        <v>21083380</v>
      </c>
      <c r="AF230" s="858"/>
      <c r="AG230" s="858"/>
      <c r="AH230" s="858"/>
      <c r="AI230" s="858">
        <f>AI200+AI229</f>
        <v>40825000</v>
      </c>
      <c r="AJ230" s="858"/>
      <c r="AK230" s="858"/>
      <c r="AL230" s="858"/>
      <c r="AM230" s="858">
        <f>AM200+AM229</f>
        <v>55737000</v>
      </c>
      <c r="AN230" s="858"/>
      <c r="AO230" s="858"/>
      <c r="AP230" s="868"/>
      <c r="AQ230" s="180"/>
      <c r="AR230" s="136"/>
      <c r="AS230" s="185"/>
    </row>
    <row r="231" spans="1:45" ht="15.75" thickTop="1" x14ac:dyDescent="0.2">
      <c r="AE231" s="901">
        <f>SUM(AE230:AP230)</f>
        <v>117645380</v>
      </c>
      <c r="AF231" s="901"/>
      <c r="AG231" s="901"/>
      <c r="AH231" s="901"/>
      <c r="AI231" s="901"/>
      <c r="AJ231" s="901"/>
      <c r="AK231" s="901"/>
      <c r="AL231" s="901"/>
      <c r="AM231" s="901"/>
      <c r="AN231" s="901"/>
      <c r="AO231" s="901"/>
      <c r="AP231" s="901"/>
    </row>
    <row r="232" spans="1:45" x14ac:dyDescent="0.2">
      <c r="AD232" s="179" t="s">
        <v>893</v>
      </c>
      <c r="AE232" s="899">
        <f>SUM(AE102,-AE230)</f>
        <v>0</v>
      </c>
      <c r="AF232" s="900"/>
      <c r="AG232" s="900"/>
      <c r="AH232" s="179"/>
      <c r="AI232" s="179"/>
      <c r="AJ232" s="899">
        <f>SUM(AI102,-AI230)</f>
        <v>0</v>
      </c>
      <c r="AK232" s="900"/>
      <c r="AL232" s="900"/>
      <c r="AM232" s="899">
        <f>SUM(AM102,-AM230)</f>
        <v>0</v>
      </c>
      <c r="AN232" s="900"/>
      <c r="AO232" s="900"/>
      <c r="AP232" s="900"/>
    </row>
    <row r="233" spans="1:45" x14ac:dyDescent="0.2">
      <c r="AD233" s="179"/>
      <c r="AE233" s="179"/>
      <c r="AF233" s="179"/>
      <c r="AG233" s="179"/>
      <c r="AH233" s="179"/>
      <c r="AI233" s="179"/>
      <c r="AJ233" s="179"/>
      <c r="AK233" s="179"/>
      <c r="AL233" s="179"/>
      <c r="AM233" s="179"/>
      <c r="AN233" s="179"/>
      <c r="AO233" s="179"/>
      <c r="AP233" s="179"/>
    </row>
  </sheetData>
  <sheetProtection algorithmName="SHA-512" hashValue="pD9bscLh1xo+2eKLF4YEPt4N8iMQl5ZnUiu+eQMAeVz8NMhIHnuukDwfykXcFAqGSYj0x7DSmpCEwXpIYYA6Kg==" saltValue="dtJLIpt1YQKeECwV3Y0K7g==" spinCount="100000" sheet="1" objects="1" scenarios="1"/>
  <mergeCells count="1357">
    <mergeCell ref="AE132:AG132"/>
    <mergeCell ref="AE133:AG133"/>
    <mergeCell ref="AI130:AL130"/>
    <mergeCell ref="AI131:AL131"/>
    <mergeCell ref="AI132:AL132"/>
    <mergeCell ref="AI133:AL133"/>
    <mergeCell ref="AM130:AP130"/>
    <mergeCell ref="AM131:AP131"/>
    <mergeCell ref="AM132:AP132"/>
    <mergeCell ref="AM133:AP133"/>
    <mergeCell ref="AE232:AG232"/>
    <mergeCell ref="AJ232:AL232"/>
    <mergeCell ref="AM232:AP232"/>
    <mergeCell ref="AE231:AP231"/>
    <mergeCell ref="AE6:AH6"/>
    <mergeCell ref="AI6:AL6"/>
    <mergeCell ref="A7:B7"/>
    <mergeCell ref="C7:AB7"/>
    <mergeCell ref="AC7:AD7"/>
    <mergeCell ref="AE7:AH7"/>
    <mergeCell ref="AI7:AL7"/>
    <mergeCell ref="A13:B13"/>
    <mergeCell ref="C13:AB13"/>
    <mergeCell ref="AC13:AD13"/>
    <mergeCell ref="AE13:AH13"/>
    <mergeCell ref="AI13:AL13"/>
    <mergeCell ref="AM13:AP13"/>
    <mergeCell ref="A12:B12"/>
    <mergeCell ref="C12:AB12"/>
    <mergeCell ref="AC12:AD12"/>
    <mergeCell ref="AE12:AH12"/>
    <mergeCell ref="AI12:AL12"/>
    <mergeCell ref="A1:AP1"/>
    <mergeCell ref="A2:AP2"/>
    <mergeCell ref="A3:AP3"/>
    <mergeCell ref="A4:AP4"/>
    <mergeCell ref="A5:B6"/>
    <mergeCell ref="C5:AB6"/>
    <mergeCell ref="AC5:AD6"/>
    <mergeCell ref="A10:B10"/>
    <mergeCell ref="C10:AB10"/>
    <mergeCell ref="AC10:AD10"/>
    <mergeCell ref="AE10:AH10"/>
    <mergeCell ref="AI10:AL10"/>
    <mergeCell ref="AM10:AP10"/>
    <mergeCell ref="A9:B9"/>
    <mergeCell ref="C9:AB9"/>
    <mergeCell ref="AC9:AD9"/>
    <mergeCell ref="AE9:AH9"/>
    <mergeCell ref="AI9:AL9"/>
    <mergeCell ref="AM9:AP9"/>
    <mergeCell ref="AM7:AP7"/>
    <mergeCell ref="A8:B8"/>
    <mergeCell ref="C8:AB8"/>
    <mergeCell ref="AC8:AD8"/>
    <mergeCell ref="AE8:AH8"/>
    <mergeCell ref="AI8:AL8"/>
    <mergeCell ref="AM8:AP8"/>
    <mergeCell ref="AE5:AP5"/>
    <mergeCell ref="AM6:AP6"/>
    <mergeCell ref="AM12:AP12"/>
    <mergeCell ref="A11:B11"/>
    <mergeCell ref="C11:AB11"/>
    <mergeCell ref="AC11:AD11"/>
    <mergeCell ref="AE11:AH11"/>
    <mergeCell ref="AI11:AL11"/>
    <mergeCell ref="AM11:AP11"/>
    <mergeCell ref="A16:B16"/>
    <mergeCell ref="C16:AB16"/>
    <mergeCell ref="AC16:AD16"/>
    <mergeCell ref="AE16:AH16"/>
    <mergeCell ref="AI16:AL16"/>
    <mergeCell ref="AM16:AP16"/>
    <mergeCell ref="A15:B15"/>
    <mergeCell ref="C15:AB15"/>
    <mergeCell ref="AC15:AD15"/>
    <mergeCell ref="AE15:AH15"/>
    <mergeCell ref="AI15:AL15"/>
    <mergeCell ref="AM15:AP15"/>
    <mergeCell ref="A14:B14"/>
    <mergeCell ref="C14:AB14"/>
    <mergeCell ref="AC14:AD14"/>
    <mergeCell ref="AE14:AH14"/>
    <mergeCell ref="AI14:AL14"/>
    <mergeCell ref="AM14:AP14"/>
    <mergeCell ref="A19:B19"/>
    <mergeCell ref="C19:AB19"/>
    <mergeCell ref="AC19:AD19"/>
    <mergeCell ref="AE19:AH19"/>
    <mergeCell ref="AI19:AL19"/>
    <mergeCell ref="AM19:AP19"/>
    <mergeCell ref="A18:B18"/>
    <mergeCell ref="C18:AB18"/>
    <mergeCell ref="AC18:AD18"/>
    <mergeCell ref="AE18:AH18"/>
    <mergeCell ref="AI18:AL18"/>
    <mergeCell ref="AM18:AP18"/>
    <mergeCell ref="A17:B17"/>
    <mergeCell ref="C17:AB17"/>
    <mergeCell ref="AC17:AD17"/>
    <mergeCell ref="AE17:AH17"/>
    <mergeCell ref="AI17:AL17"/>
    <mergeCell ref="AM17:AP17"/>
    <mergeCell ref="A22:B22"/>
    <mergeCell ref="C22:AB22"/>
    <mergeCell ref="AC22:AD22"/>
    <mergeCell ref="AE22:AH22"/>
    <mergeCell ref="AI22:AL22"/>
    <mergeCell ref="AM22:AP22"/>
    <mergeCell ref="A21:B21"/>
    <mergeCell ref="C21:AB21"/>
    <mergeCell ref="AC21:AD21"/>
    <mergeCell ref="AE21:AH21"/>
    <mergeCell ref="AI21:AL21"/>
    <mergeCell ref="AM21:AP21"/>
    <mergeCell ref="A20:B20"/>
    <mergeCell ref="C20:AB20"/>
    <mergeCell ref="AC20:AD20"/>
    <mergeCell ref="AE20:AH20"/>
    <mergeCell ref="AI20:AL20"/>
    <mergeCell ref="AM20:AP20"/>
    <mergeCell ref="A25:B25"/>
    <mergeCell ref="C25:AB25"/>
    <mergeCell ref="AC25:AD25"/>
    <mergeCell ref="AE25:AH25"/>
    <mergeCell ref="AI25:AL25"/>
    <mergeCell ref="AM25:AP25"/>
    <mergeCell ref="A24:B24"/>
    <mergeCell ref="C24:AB24"/>
    <mergeCell ref="AC24:AD24"/>
    <mergeCell ref="AE24:AH24"/>
    <mergeCell ref="AI24:AL24"/>
    <mergeCell ref="AM24:AP24"/>
    <mergeCell ref="A23:B23"/>
    <mergeCell ref="C23:AB23"/>
    <mergeCell ref="AC23:AD23"/>
    <mergeCell ref="AE23:AH23"/>
    <mergeCell ref="AI23:AL23"/>
    <mergeCell ref="AM23:AP23"/>
    <mergeCell ref="A28:B28"/>
    <mergeCell ref="C28:AB28"/>
    <mergeCell ref="AC28:AD28"/>
    <mergeCell ref="AE28:AH28"/>
    <mergeCell ref="AI28:AL28"/>
    <mergeCell ref="AM28:AP28"/>
    <mergeCell ref="A27:B27"/>
    <mergeCell ref="C27:AB27"/>
    <mergeCell ref="AC27:AD27"/>
    <mergeCell ref="AE27:AH27"/>
    <mergeCell ref="AI27:AL27"/>
    <mergeCell ref="AM27:AP27"/>
    <mergeCell ref="A26:B26"/>
    <mergeCell ref="C26:AB26"/>
    <mergeCell ref="AC26:AD26"/>
    <mergeCell ref="AE26:AH26"/>
    <mergeCell ref="AI26:AL26"/>
    <mergeCell ref="AM26:AP26"/>
    <mergeCell ref="A31:B31"/>
    <mergeCell ref="C31:AB31"/>
    <mergeCell ref="AC31:AD31"/>
    <mergeCell ref="AE31:AH31"/>
    <mergeCell ref="AI31:AL31"/>
    <mergeCell ref="AM31:AP31"/>
    <mergeCell ref="A30:B30"/>
    <mergeCell ref="C30:AB30"/>
    <mergeCell ref="AC30:AD30"/>
    <mergeCell ref="AE30:AH30"/>
    <mergeCell ref="AI30:AL30"/>
    <mergeCell ref="AM30:AP30"/>
    <mergeCell ref="A29:B29"/>
    <mergeCell ref="C29:AB29"/>
    <mergeCell ref="AC29:AD29"/>
    <mergeCell ref="AE29:AH29"/>
    <mergeCell ref="AI29:AL29"/>
    <mergeCell ref="AM29:AP29"/>
    <mergeCell ref="A34:B34"/>
    <mergeCell ref="C34:AB34"/>
    <mergeCell ref="AC34:AD34"/>
    <mergeCell ref="AE34:AH34"/>
    <mergeCell ref="AI34:AL34"/>
    <mergeCell ref="AM34:AP34"/>
    <mergeCell ref="A33:B33"/>
    <mergeCell ref="C33:AB33"/>
    <mergeCell ref="AC33:AD33"/>
    <mergeCell ref="AE33:AH33"/>
    <mergeCell ref="AI33:AL33"/>
    <mergeCell ref="AM33:AP33"/>
    <mergeCell ref="A32:B32"/>
    <mergeCell ref="C32:AB32"/>
    <mergeCell ref="AC32:AD32"/>
    <mergeCell ref="AE32:AH32"/>
    <mergeCell ref="AI32:AL32"/>
    <mergeCell ref="AM32:AP32"/>
    <mergeCell ref="A37:B37"/>
    <mergeCell ref="C37:AB37"/>
    <mergeCell ref="AC37:AD37"/>
    <mergeCell ref="AE37:AH37"/>
    <mergeCell ref="AI37:AL37"/>
    <mergeCell ref="AM37:AP37"/>
    <mergeCell ref="A36:B36"/>
    <mergeCell ref="C36:AB36"/>
    <mergeCell ref="AC36:AD36"/>
    <mergeCell ref="AE36:AH36"/>
    <mergeCell ref="AI36:AL36"/>
    <mergeCell ref="AM36:AP36"/>
    <mergeCell ref="A35:B35"/>
    <mergeCell ref="C35:AB35"/>
    <mergeCell ref="AC35:AD35"/>
    <mergeCell ref="AE35:AH35"/>
    <mergeCell ref="AI35:AL35"/>
    <mergeCell ref="AM35:AP35"/>
    <mergeCell ref="A40:B40"/>
    <mergeCell ref="C40:AB40"/>
    <mergeCell ref="AC40:AD40"/>
    <mergeCell ref="AE40:AH40"/>
    <mergeCell ref="AI40:AL40"/>
    <mergeCell ref="AM40:AP40"/>
    <mergeCell ref="A39:B39"/>
    <mergeCell ref="C39:AB39"/>
    <mergeCell ref="AC39:AD39"/>
    <mergeCell ref="AE39:AH39"/>
    <mergeCell ref="AI39:AL39"/>
    <mergeCell ref="AM39:AP39"/>
    <mergeCell ref="A38:B38"/>
    <mergeCell ref="C38:AB38"/>
    <mergeCell ref="AC38:AD38"/>
    <mergeCell ref="AE38:AH38"/>
    <mergeCell ref="AI38:AL38"/>
    <mergeCell ref="AM38:AP38"/>
    <mergeCell ref="A43:B43"/>
    <mergeCell ref="C43:AB43"/>
    <mergeCell ref="AC43:AD43"/>
    <mergeCell ref="AE43:AH43"/>
    <mergeCell ref="AI43:AL43"/>
    <mergeCell ref="AM43:AP43"/>
    <mergeCell ref="A42:B42"/>
    <mergeCell ref="C42:AB42"/>
    <mergeCell ref="AC42:AD42"/>
    <mergeCell ref="AE42:AH42"/>
    <mergeCell ref="AI42:AL42"/>
    <mergeCell ref="AM42:AP42"/>
    <mergeCell ref="A41:B41"/>
    <mergeCell ref="C41:AB41"/>
    <mergeCell ref="AC41:AD41"/>
    <mergeCell ref="AE41:AH41"/>
    <mergeCell ref="AI41:AL41"/>
    <mergeCell ref="AM41:AP41"/>
    <mergeCell ref="A46:B46"/>
    <mergeCell ref="C46:AB46"/>
    <mergeCell ref="AC46:AD46"/>
    <mergeCell ref="AE46:AH46"/>
    <mergeCell ref="AI46:AL46"/>
    <mergeCell ref="AM46:AP46"/>
    <mergeCell ref="A45:B45"/>
    <mergeCell ref="C45:AB45"/>
    <mergeCell ref="AC45:AD45"/>
    <mergeCell ref="AE45:AH45"/>
    <mergeCell ref="AI45:AL45"/>
    <mergeCell ref="AM45:AP45"/>
    <mergeCell ref="A44:B44"/>
    <mergeCell ref="C44:AB44"/>
    <mergeCell ref="AC44:AD44"/>
    <mergeCell ref="AE44:AH44"/>
    <mergeCell ref="AI44:AL44"/>
    <mergeCell ref="AM44:AP44"/>
    <mergeCell ref="A49:B49"/>
    <mergeCell ref="C49:AB49"/>
    <mergeCell ref="AC49:AD49"/>
    <mergeCell ref="AE49:AH49"/>
    <mergeCell ref="AI49:AL49"/>
    <mergeCell ref="AM49:AP49"/>
    <mergeCell ref="A48:B48"/>
    <mergeCell ref="C48:AB48"/>
    <mergeCell ref="AC48:AD48"/>
    <mergeCell ref="AE48:AH48"/>
    <mergeCell ref="AI48:AL48"/>
    <mergeCell ref="AM48:AP48"/>
    <mergeCell ref="A47:B47"/>
    <mergeCell ref="C47:AB47"/>
    <mergeCell ref="AC47:AD47"/>
    <mergeCell ref="AE47:AH47"/>
    <mergeCell ref="AI47:AL47"/>
    <mergeCell ref="AM47:AP47"/>
    <mergeCell ref="A52:B52"/>
    <mergeCell ref="C52:AB52"/>
    <mergeCell ref="AC52:AD52"/>
    <mergeCell ref="AE52:AH52"/>
    <mergeCell ref="AI52:AL52"/>
    <mergeCell ref="AM52:AP52"/>
    <mergeCell ref="A51:B51"/>
    <mergeCell ref="C51:AB51"/>
    <mergeCell ref="AC51:AD51"/>
    <mergeCell ref="AE51:AH51"/>
    <mergeCell ref="AI51:AL51"/>
    <mergeCell ref="AM51:AP51"/>
    <mergeCell ref="A50:B50"/>
    <mergeCell ref="C50:AB50"/>
    <mergeCell ref="AC50:AD50"/>
    <mergeCell ref="AE50:AH50"/>
    <mergeCell ref="AI50:AL50"/>
    <mergeCell ref="AM50:AP50"/>
    <mergeCell ref="A55:B55"/>
    <mergeCell ref="C55:AB55"/>
    <mergeCell ref="AC55:AD55"/>
    <mergeCell ref="AE55:AH55"/>
    <mergeCell ref="AI55:AL55"/>
    <mergeCell ref="AM55:AP55"/>
    <mergeCell ref="A54:B54"/>
    <mergeCell ref="C54:AB54"/>
    <mergeCell ref="AC54:AD54"/>
    <mergeCell ref="AE54:AH54"/>
    <mergeCell ref="AI54:AL54"/>
    <mergeCell ref="AM54:AP54"/>
    <mergeCell ref="A53:B53"/>
    <mergeCell ref="C53:AB53"/>
    <mergeCell ref="AC53:AD53"/>
    <mergeCell ref="AE53:AH53"/>
    <mergeCell ref="AI53:AL53"/>
    <mergeCell ref="AM53:AP53"/>
    <mergeCell ref="A58:B58"/>
    <mergeCell ref="C58:AB58"/>
    <mergeCell ref="AC58:AD58"/>
    <mergeCell ref="AE58:AH58"/>
    <mergeCell ref="AI58:AL58"/>
    <mergeCell ref="AM58:AP58"/>
    <mergeCell ref="A57:B57"/>
    <mergeCell ref="C57:AB57"/>
    <mergeCell ref="AC57:AD57"/>
    <mergeCell ref="AE57:AH57"/>
    <mergeCell ref="AI57:AL57"/>
    <mergeCell ref="AM57:AP57"/>
    <mergeCell ref="A56:B56"/>
    <mergeCell ref="C56:AB56"/>
    <mergeCell ref="AC56:AD56"/>
    <mergeCell ref="AE56:AH56"/>
    <mergeCell ref="AI56:AL56"/>
    <mergeCell ref="AM56:AP56"/>
    <mergeCell ref="A61:B61"/>
    <mergeCell ref="C61:AB61"/>
    <mergeCell ref="AC61:AD61"/>
    <mergeCell ref="AE61:AH61"/>
    <mergeCell ref="AI61:AL61"/>
    <mergeCell ref="AM61:AP61"/>
    <mergeCell ref="A60:B60"/>
    <mergeCell ref="C60:AB60"/>
    <mergeCell ref="AC60:AD60"/>
    <mergeCell ref="AE60:AH60"/>
    <mergeCell ref="AI60:AL60"/>
    <mergeCell ref="AM60:AP60"/>
    <mergeCell ref="A59:B59"/>
    <mergeCell ref="C59:AB59"/>
    <mergeCell ref="AC59:AD59"/>
    <mergeCell ref="AE59:AH59"/>
    <mergeCell ref="AI59:AL59"/>
    <mergeCell ref="AM59:AP59"/>
    <mergeCell ref="A64:B64"/>
    <mergeCell ref="C64:AB64"/>
    <mergeCell ref="AC64:AD64"/>
    <mergeCell ref="AE64:AH64"/>
    <mergeCell ref="AI64:AL64"/>
    <mergeCell ref="AM64:AP64"/>
    <mergeCell ref="A63:B63"/>
    <mergeCell ref="C63:AB63"/>
    <mergeCell ref="AC63:AD63"/>
    <mergeCell ref="AE63:AH63"/>
    <mergeCell ref="AI63:AL63"/>
    <mergeCell ref="AM63:AP63"/>
    <mergeCell ref="A62:B62"/>
    <mergeCell ref="C62:AB62"/>
    <mergeCell ref="AC62:AD62"/>
    <mergeCell ref="AE62:AH62"/>
    <mergeCell ref="AI62:AL62"/>
    <mergeCell ref="AM62:AP62"/>
    <mergeCell ref="A67:B67"/>
    <mergeCell ref="C67:AB67"/>
    <mergeCell ref="AC67:AD67"/>
    <mergeCell ref="AE67:AH67"/>
    <mergeCell ref="AI67:AL67"/>
    <mergeCell ref="AM67:AP67"/>
    <mergeCell ref="A66:B66"/>
    <mergeCell ref="C66:AB66"/>
    <mergeCell ref="AC66:AD66"/>
    <mergeCell ref="AE66:AH66"/>
    <mergeCell ref="AI66:AL66"/>
    <mergeCell ref="AM66:AP66"/>
    <mergeCell ref="A65:B65"/>
    <mergeCell ref="C65:AB65"/>
    <mergeCell ref="AC65:AD65"/>
    <mergeCell ref="AE65:AH65"/>
    <mergeCell ref="AI65:AL65"/>
    <mergeCell ref="AM65:AP65"/>
    <mergeCell ref="A70:B70"/>
    <mergeCell ref="C70:AB70"/>
    <mergeCell ref="AC70:AD70"/>
    <mergeCell ref="AE70:AH70"/>
    <mergeCell ref="AI70:AL70"/>
    <mergeCell ref="AM70:AP70"/>
    <mergeCell ref="A69:B69"/>
    <mergeCell ref="C69:AB69"/>
    <mergeCell ref="AC69:AD69"/>
    <mergeCell ref="AE69:AH69"/>
    <mergeCell ref="AI69:AL69"/>
    <mergeCell ref="AM69:AP69"/>
    <mergeCell ref="A68:B68"/>
    <mergeCell ref="C68:AB68"/>
    <mergeCell ref="AC68:AD68"/>
    <mergeCell ref="AE68:AH68"/>
    <mergeCell ref="AI68:AL68"/>
    <mergeCell ref="AM68:AP68"/>
    <mergeCell ref="A73:B73"/>
    <mergeCell ref="C73:AB73"/>
    <mergeCell ref="AC73:AD73"/>
    <mergeCell ref="AE73:AH73"/>
    <mergeCell ref="AI73:AL73"/>
    <mergeCell ref="AM73:AP73"/>
    <mergeCell ref="A72:B72"/>
    <mergeCell ref="C72:AB72"/>
    <mergeCell ref="AC72:AD72"/>
    <mergeCell ref="AE72:AH72"/>
    <mergeCell ref="AI72:AL72"/>
    <mergeCell ref="AM72:AP72"/>
    <mergeCell ref="A71:B71"/>
    <mergeCell ref="C71:AB71"/>
    <mergeCell ref="AC71:AD71"/>
    <mergeCell ref="AE71:AH71"/>
    <mergeCell ref="AI71:AL71"/>
    <mergeCell ref="AM71:AP71"/>
    <mergeCell ref="A76:B76"/>
    <mergeCell ref="C76:AB76"/>
    <mergeCell ref="AC76:AD76"/>
    <mergeCell ref="AE76:AH76"/>
    <mergeCell ref="AI76:AL76"/>
    <mergeCell ref="AM76:AP76"/>
    <mergeCell ref="A75:B75"/>
    <mergeCell ref="C75:AB75"/>
    <mergeCell ref="AC75:AD75"/>
    <mergeCell ref="AE75:AH75"/>
    <mergeCell ref="AI75:AL75"/>
    <mergeCell ref="AM75:AP75"/>
    <mergeCell ref="A74:B74"/>
    <mergeCell ref="C74:AB74"/>
    <mergeCell ref="AC74:AD74"/>
    <mergeCell ref="AE74:AH74"/>
    <mergeCell ref="AI74:AL74"/>
    <mergeCell ref="AM74:AP74"/>
    <mergeCell ref="A79:B79"/>
    <mergeCell ref="C79:AB79"/>
    <mergeCell ref="AC79:AD79"/>
    <mergeCell ref="AE79:AH79"/>
    <mergeCell ref="AI79:AL79"/>
    <mergeCell ref="AM79:AP79"/>
    <mergeCell ref="A78:B78"/>
    <mergeCell ref="C78:AB78"/>
    <mergeCell ref="AC78:AD78"/>
    <mergeCell ref="AE78:AH78"/>
    <mergeCell ref="AI78:AL78"/>
    <mergeCell ref="AM78:AP78"/>
    <mergeCell ref="A77:B77"/>
    <mergeCell ref="C77:AB77"/>
    <mergeCell ref="AC77:AD77"/>
    <mergeCell ref="AE77:AH77"/>
    <mergeCell ref="AI77:AL77"/>
    <mergeCell ref="AM77:AP77"/>
    <mergeCell ref="A82:B82"/>
    <mergeCell ref="C82:AB82"/>
    <mergeCell ref="AC82:AD82"/>
    <mergeCell ref="AE82:AH82"/>
    <mergeCell ref="AI82:AL82"/>
    <mergeCell ref="AM82:AP82"/>
    <mergeCell ref="A81:B81"/>
    <mergeCell ref="C81:AB81"/>
    <mergeCell ref="AC81:AD81"/>
    <mergeCell ref="AE81:AH81"/>
    <mergeCell ref="AI81:AL81"/>
    <mergeCell ref="AM81:AP81"/>
    <mergeCell ref="A80:B80"/>
    <mergeCell ref="C80:AB80"/>
    <mergeCell ref="AC80:AD80"/>
    <mergeCell ref="AE80:AH80"/>
    <mergeCell ref="AI80:AL80"/>
    <mergeCell ref="AM80:AP80"/>
    <mergeCell ref="A85:B85"/>
    <mergeCell ref="C85:AB85"/>
    <mergeCell ref="AC85:AD85"/>
    <mergeCell ref="AE85:AH85"/>
    <mergeCell ref="AI85:AL85"/>
    <mergeCell ref="AM85:AP85"/>
    <mergeCell ref="A84:B84"/>
    <mergeCell ref="C84:AB84"/>
    <mergeCell ref="AC84:AD84"/>
    <mergeCell ref="AE84:AH84"/>
    <mergeCell ref="AI84:AL84"/>
    <mergeCell ref="AM84:AP84"/>
    <mergeCell ref="A83:B83"/>
    <mergeCell ref="C83:AB83"/>
    <mergeCell ref="AC83:AD83"/>
    <mergeCell ref="AE83:AH83"/>
    <mergeCell ref="AI83:AL83"/>
    <mergeCell ref="AM83:AP83"/>
    <mergeCell ref="A88:B88"/>
    <mergeCell ref="C88:AB88"/>
    <mergeCell ref="AC88:AD88"/>
    <mergeCell ref="AE88:AH88"/>
    <mergeCell ref="AI88:AL88"/>
    <mergeCell ref="AM88:AP88"/>
    <mergeCell ref="A87:B87"/>
    <mergeCell ref="C87:AB87"/>
    <mergeCell ref="AC87:AD87"/>
    <mergeCell ref="AE87:AH87"/>
    <mergeCell ref="AI87:AL87"/>
    <mergeCell ref="AM87:AP87"/>
    <mergeCell ref="A86:B86"/>
    <mergeCell ref="C86:AB86"/>
    <mergeCell ref="AC86:AD86"/>
    <mergeCell ref="AE86:AH86"/>
    <mergeCell ref="AI86:AL86"/>
    <mergeCell ref="AM86:AP86"/>
    <mergeCell ref="A91:B91"/>
    <mergeCell ref="C91:AB91"/>
    <mergeCell ref="AC91:AD91"/>
    <mergeCell ref="AE91:AH91"/>
    <mergeCell ref="AI91:AL91"/>
    <mergeCell ref="AM91:AP91"/>
    <mergeCell ref="A90:B90"/>
    <mergeCell ref="C90:AB90"/>
    <mergeCell ref="AC90:AD90"/>
    <mergeCell ref="AE90:AH90"/>
    <mergeCell ref="AI90:AL90"/>
    <mergeCell ref="AM90:AP90"/>
    <mergeCell ref="A89:B89"/>
    <mergeCell ref="C89:AB89"/>
    <mergeCell ref="AC89:AD89"/>
    <mergeCell ref="AE89:AH89"/>
    <mergeCell ref="AI89:AL89"/>
    <mergeCell ref="AM89:AP89"/>
    <mergeCell ref="A94:B94"/>
    <mergeCell ref="C94:AB94"/>
    <mergeCell ref="AC94:AD94"/>
    <mergeCell ref="AE94:AH94"/>
    <mergeCell ref="AI94:AL94"/>
    <mergeCell ref="AM94:AP94"/>
    <mergeCell ref="A93:B93"/>
    <mergeCell ref="C93:AB93"/>
    <mergeCell ref="AC93:AD93"/>
    <mergeCell ref="AE93:AH93"/>
    <mergeCell ref="AI93:AL93"/>
    <mergeCell ref="AM93:AP93"/>
    <mergeCell ref="A92:B92"/>
    <mergeCell ref="C92:AB92"/>
    <mergeCell ref="AC92:AD92"/>
    <mergeCell ref="AE92:AH92"/>
    <mergeCell ref="AI92:AL92"/>
    <mergeCell ref="AM92:AP92"/>
    <mergeCell ref="A97:B97"/>
    <mergeCell ref="C97:AB97"/>
    <mergeCell ref="AC97:AD97"/>
    <mergeCell ref="AE97:AH97"/>
    <mergeCell ref="AI97:AL97"/>
    <mergeCell ref="AM97:AP97"/>
    <mergeCell ref="A96:B96"/>
    <mergeCell ref="C96:AB96"/>
    <mergeCell ref="AC96:AD96"/>
    <mergeCell ref="AE96:AH96"/>
    <mergeCell ref="AI96:AL96"/>
    <mergeCell ref="AM96:AP96"/>
    <mergeCell ref="A95:B95"/>
    <mergeCell ref="C95:AB95"/>
    <mergeCell ref="AC95:AD95"/>
    <mergeCell ref="AE95:AH95"/>
    <mergeCell ref="AI95:AL95"/>
    <mergeCell ref="AM95:AP95"/>
    <mergeCell ref="A100:B100"/>
    <mergeCell ref="C100:AB100"/>
    <mergeCell ref="AC100:AD100"/>
    <mergeCell ref="AE100:AH100"/>
    <mergeCell ref="AI100:AL100"/>
    <mergeCell ref="AM100:AP100"/>
    <mergeCell ref="A99:B99"/>
    <mergeCell ref="C99:AB99"/>
    <mergeCell ref="AC99:AD99"/>
    <mergeCell ref="AE99:AH99"/>
    <mergeCell ref="AI99:AL99"/>
    <mergeCell ref="AM99:AP99"/>
    <mergeCell ref="A98:B98"/>
    <mergeCell ref="C98:AB98"/>
    <mergeCell ref="AC98:AD98"/>
    <mergeCell ref="AE98:AH98"/>
    <mergeCell ref="AI98:AL98"/>
    <mergeCell ref="AM98:AP98"/>
    <mergeCell ref="A104:B104"/>
    <mergeCell ref="C104:AB104"/>
    <mergeCell ref="AC104:AD104"/>
    <mergeCell ref="AE104:AH104"/>
    <mergeCell ref="AI104:AL104"/>
    <mergeCell ref="AM104:AP104"/>
    <mergeCell ref="A103:B103"/>
    <mergeCell ref="C103:AB103"/>
    <mergeCell ref="AC103:AD103"/>
    <mergeCell ref="AE103:AH103"/>
    <mergeCell ref="AI103:AL103"/>
    <mergeCell ref="AM103:AP103"/>
    <mergeCell ref="A102:B102"/>
    <mergeCell ref="AE102:AH102"/>
    <mergeCell ref="AI102:AL102"/>
    <mergeCell ref="AM102:AP102"/>
    <mergeCell ref="A101:B101"/>
    <mergeCell ref="C101:AB101"/>
    <mergeCell ref="AC101:AD101"/>
    <mergeCell ref="AE101:AH101"/>
    <mergeCell ref="AI101:AL101"/>
    <mergeCell ref="AM101:AP101"/>
    <mergeCell ref="A107:B107"/>
    <mergeCell ref="C107:AB107"/>
    <mergeCell ref="AC107:AD107"/>
    <mergeCell ref="AE107:AH107"/>
    <mergeCell ref="AI107:AL107"/>
    <mergeCell ref="AM107:AP107"/>
    <mergeCell ref="A106:B106"/>
    <mergeCell ref="C106:AB106"/>
    <mergeCell ref="AC106:AD106"/>
    <mergeCell ref="AE106:AH106"/>
    <mergeCell ref="AI106:AL106"/>
    <mergeCell ref="AM106:AP106"/>
    <mergeCell ref="A105:B105"/>
    <mergeCell ref="C105:AB105"/>
    <mergeCell ref="AC105:AD105"/>
    <mergeCell ref="AE105:AH105"/>
    <mergeCell ref="AI105:AL105"/>
    <mergeCell ref="AM105:AP105"/>
    <mergeCell ref="A110:B110"/>
    <mergeCell ref="C110:AB110"/>
    <mergeCell ref="AC110:AD110"/>
    <mergeCell ref="AE110:AH110"/>
    <mergeCell ref="AI110:AL110"/>
    <mergeCell ref="AM110:AP110"/>
    <mergeCell ref="A109:B109"/>
    <mergeCell ref="C109:AB109"/>
    <mergeCell ref="AC109:AD109"/>
    <mergeCell ref="AE109:AH109"/>
    <mergeCell ref="AI109:AL109"/>
    <mergeCell ref="AM109:AP109"/>
    <mergeCell ref="A108:B108"/>
    <mergeCell ref="C108:AB108"/>
    <mergeCell ref="AC108:AD108"/>
    <mergeCell ref="AE108:AH108"/>
    <mergeCell ref="AI108:AL108"/>
    <mergeCell ref="AM108:AP108"/>
    <mergeCell ref="A113:B113"/>
    <mergeCell ref="C113:AB113"/>
    <mergeCell ref="AC113:AD113"/>
    <mergeCell ref="AE113:AH113"/>
    <mergeCell ref="AI113:AL113"/>
    <mergeCell ref="AM113:AP113"/>
    <mergeCell ref="A112:B112"/>
    <mergeCell ref="C112:AB112"/>
    <mergeCell ref="AC112:AD112"/>
    <mergeCell ref="AE112:AH112"/>
    <mergeCell ref="AI112:AL112"/>
    <mergeCell ref="AM112:AP112"/>
    <mergeCell ref="A111:B111"/>
    <mergeCell ref="C111:AB111"/>
    <mergeCell ref="AC111:AD111"/>
    <mergeCell ref="AE111:AH111"/>
    <mergeCell ref="AI111:AL111"/>
    <mergeCell ref="AM111:AP111"/>
    <mergeCell ref="A116:B116"/>
    <mergeCell ref="C116:AB116"/>
    <mergeCell ref="AC116:AD116"/>
    <mergeCell ref="AE116:AH116"/>
    <mergeCell ref="AI116:AL116"/>
    <mergeCell ref="AM116:AP116"/>
    <mergeCell ref="A115:B115"/>
    <mergeCell ref="C115:AB115"/>
    <mergeCell ref="AC115:AD115"/>
    <mergeCell ref="AE115:AH115"/>
    <mergeCell ref="AI115:AL115"/>
    <mergeCell ref="AM115:AP115"/>
    <mergeCell ref="A114:B114"/>
    <mergeCell ref="C114:AB114"/>
    <mergeCell ref="AC114:AD114"/>
    <mergeCell ref="AE114:AH114"/>
    <mergeCell ref="AI114:AL114"/>
    <mergeCell ref="AM114:AP114"/>
    <mergeCell ref="A119:B119"/>
    <mergeCell ref="C119:AB119"/>
    <mergeCell ref="AC119:AD119"/>
    <mergeCell ref="AE119:AH119"/>
    <mergeCell ref="AI119:AL119"/>
    <mergeCell ref="AM119:AP119"/>
    <mergeCell ref="A118:B118"/>
    <mergeCell ref="C118:AB118"/>
    <mergeCell ref="AC118:AD118"/>
    <mergeCell ref="AE118:AH118"/>
    <mergeCell ref="AI118:AL118"/>
    <mergeCell ref="AM118:AP118"/>
    <mergeCell ref="A117:B117"/>
    <mergeCell ref="C117:AB117"/>
    <mergeCell ref="AC117:AD117"/>
    <mergeCell ref="AE117:AH117"/>
    <mergeCell ref="AI117:AL117"/>
    <mergeCell ref="AM117:AP117"/>
    <mergeCell ref="A122:B122"/>
    <mergeCell ref="C122:AB122"/>
    <mergeCell ref="AC122:AD122"/>
    <mergeCell ref="AE122:AH122"/>
    <mergeCell ref="AI122:AL122"/>
    <mergeCell ref="AM122:AP122"/>
    <mergeCell ref="A121:B121"/>
    <mergeCell ref="C121:AB121"/>
    <mergeCell ref="AC121:AD121"/>
    <mergeCell ref="AE121:AH121"/>
    <mergeCell ref="AI121:AL121"/>
    <mergeCell ref="AM121:AP121"/>
    <mergeCell ref="A120:B120"/>
    <mergeCell ref="C120:AB120"/>
    <mergeCell ref="AC120:AD120"/>
    <mergeCell ref="AE120:AH120"/>
    <mergeCell ref="AI120:AL120"/>
    <mergeCell ref="AM120:AP120"/>
    <mergeCell ref="A125:B125"/>
    <mergeCell ref="C125:AB125"/>
    <mergeCell ref="AC125:AD125"/>
    <mergeCell ref="AE125:AH125"/>
    <mergeCell ref="AI125:AL125"/>
    <mergeCell ref="AM125:AP125"/>
    <mergeCell ref="A124:B124"/>
    <mergeCell ref="C124:AB124"/>
    <mergeCell ref="AC124:AD124"/>
    <mergeCell ref="AE124:AH124"/>
    <mergeCell ref="AI124:AL124"/>
    <mergeCell ref="AM124:AP124"/>
    <mergeCell ref="A123:B123"/>
    <mergeCell ref="C123:AB123"/>
    <mergeCell ref="AC123:AD123"/>
    <mergeCell ref="AE123:AH123"/>
    <mergeCell ref="AI123:AL123"/>
    <mergeCell ref="AM123:AP123"/>
    <mergeCell ref="A128:B128"/>
    <mergeCell ref="C128:AB128"/>
    <mergeCell ref="AC128:AD128"/>
    <mergeCell ref="AE128:AH128"/>
    <mergeCell ref="AI128:AL128"/>
    <mergeCell ref="AM128:AP128"/>
    <mergeCell ref="A127:B127"/>
    <mergeCell ref="C127:AB127"/>
    <mergeCell ref="AC127:AD127"/>
    <mergeCell ref="AE127:AH127"/>
    <mergeCell ref="AI127:AL127"/>
    <mergeCell ref="AM127:AP127"/>
    <mergeCell ref="A126:B126"/>
    <mergeCell ref="C126:AB126"/>
    <mergeCell ref="AC126:AD126"/>
    <mergeCell ref="AE126:AH126"/>
    <mergeCell ref="AI126:AL126"/>
    <mergeCell ref="AM126:AP126"/>
    <mergeCell ref="A135:B135"/>
    <mergeCell ref="C135:AB135"/>
    <mergeCell ref="AC135:AD135"/>
    <mergeCell ref="AE135:AH135"/>
    <mergeCell ref="AI135:AL135"/>
    <mergeCell ref="AM135:AP135"/>
    <mergeCell ref="A134:B134"/>
    <mergeCell ref="C134:AB134"/>
    <mergeCell ref="AC134:AD134"/>
    <mergeCell ref="AE134:AH134"/>
    <mergeCell ref="AI134:AL134"/>
    <mergeCell ref="AM134:AP134"/>
    <mergeCell ref="A129:B129"/>
    <mergeCell ref="C129:AB129"/>
    <mergeCell ref="AC129:AD129"/>
    <mergeCell ref="AE129:AH129"/>
    <mergeCell ref="AI129:AL129"/>
    <mergeCell ref="AM129:AP129"/>
    <mergeCell ref="A130:B130"/>
    <mergeCell ref="A131:B131"/>
    <mergeCell ref="A132:B132"/>
    <mergeCell ref="A133:B133"/>
    <mergeCell ref="C130:O130"/>
    <mergeCell ref="C131:O131"/>
    <mergeCell ref="C132:O132"/>
    <mergeCell ref="C133:O133"/>
    <mergeCell ref="AC130:AD130"/>
    <mergeCell ref="AC131:AD131"/>
    <mergeCell ref="AC132:AD132"/>
    <mergeCell ref="AC133:AD133"/>
    <mergeCell ref="AE130:AG130"/>
    <mergeCell ref="AE131:AG131"/>
    <mergeCell ref="A138:B138"/>
    <mergeCell ref="C138:AB138"/>
    <mergeCell ref="AC138:AD138"/>
    <mergeCell ref="AE138:AH138"/>
    <mergeCell ref="AI138:AL138"/>
    <mergeCell ref="AM138:AP138"/>
    <mergeCell ref="A137:B137"/>
    <mergeCell ref="C137:AB137"/>
    <mergeCell ref="AC137:AD137"/>
    <mergeCell ref="AE137:AH137"/>
    <mergeCell ref="AI137:AL137"/>
    <mergeCell ref="AM137:AP137"/>
    <mergeCell ref="A136:B136"/>
    <mergeCell ref="C136:AB136"/>
    <mergeCell ref="AC136:AD136"/>
    <mergeCell ref="AE136:AH136"/>
    <mergeCell ref="AI136:AL136"/>
    <mergeCell ref="AM136:AP136"/>
    <mergeCell ref="A141:B141"/>
    <mergeCell ref="C141:AB141"/>
    <mergeCell ref="AC141:AD141"/>
    <mergeCell ref="AE141:AH141"/>
    <mergeCell ref="AI141:AL141"/>
    <mergeCell ref="AM141:AP141"/>
    <mergeCell ref="A140:B140"/>
    <mergeCell ref="C140:AB140"/>
    <mergeCell ref="AC140:AD140"/>
    <mergeCell ref="AE140:AH140"/>
    <mergeCell ref="AI140:AL140"/>
    <mergeCell ref="AM140:AP140"/>
    <mergeCell ref="A139:B139"/>
    <mergeCell ref="C139:AB139"/>
    <mergeCell ref="AC139:AD139"/>
    <mergeCell ref="AE139:AH139"/>
    <mergeCell ref="AI139:AL139"/>
    <mergeCell ref="AM139:AP139"/>
    <mergeCell ref="A144:B144"/>
    <mergeCell ref="C144:AB144"/>
    <mergeCell ref="AC144:AD144"/>
    <mergeCell ref="AE144:AH144"/>
    <mergeCell ref="AI144:AL144"/>
    <mergeCell ref="AM144:AP144"/>
    <mergeCell ref="A143:B143"/>
    <mergeCell ref="C143:AB143"/>
    <mergeCell ref="AC143:AD143"/>
    <mergeCell ref="AE143:AH143"/>
    <mergeCell ref="AI143:AL143"/>
    <mergeCell ref="AM143:AP143"/>
    <mergeCell ref="A142:B142"/>
    <mergeCell ref="C142:AB142"/>
    <mergeCell ref="AC142:AD142"/>
    <mergeCell ref="AE142:AH142"/>
    <mergeCell ref="AI142:AL142"/>
    <mergeCell ref="AM142:AP142"/>
    <mergeCell ref="A147:B147"/>
    <mergeCell ref="C147:AB147"/>
    <mergeCell ref="AC147:AD147"/>
    <mergeCell ref="AE147:AH147"/>
    <mergeCell ref="AI147:AL147"/>
    <mergeCell ref="AM147:AP147"/>
    <mergeCell ref="A146:B146"/>
    <mergeCell ref="C146:AB146"/>
    <mergeCell ref="AC146:AD146"/>
    <mergeCell ref="AE146:AH146"/>
    <mergeCell ref="AI146:AL146"/>
    <mergeCell ref="AM146:AP146"/>
    <mergeCell ref="A145:B145"/>
    <mergeCell ref="C145:AB145"/>
    <mergeCell ref="AC145:AD145"/>
    <mergeCell ref="AE145:AH145"/>
    <mergeCell ref="AI145:AL145"/>
    <mergeCell ref="AM145:AP145"/>
    <mergeCell ref="A150:B150"/>
    <mergeCell ref="C150:AB150"/>
    <mergeCell ref="AC150:AD150"/>
    <mergeCell ref="AE150:AH150"/>
    <mergeCell ref="AI150:AL150"/>
    <mergeCell ref="AM150:AP150"/>
    <mergeCell ref="A149:B149"/>
    <mergeCell ref="C149:AB149"/>
    <mergeCell ref="AC149:AD149"/>
    <mergeCell ref="AE149:AH149"/>
    <mergeCell ref="AI149:AL149"/>
    <mergeCell ref="AM149:AP149"/>
    <mergeCell ref="A148:B148"/>
    <mergeCell ref="C148:AB148"/>
    <mergeCell ref="AC148:AD148"/>
    <mergeCell ref="AE148:AH148"/>
    <mergeCell ref="AI148:AL148"/>
    <mergeCell ref="AM148:AP148"/>
    <mergeCell ref="A153:B153"/>
    <mergeCell ref="C153:AB153"/>
    <mergeCell ref="AC153:AD153"/>
    <mergeCell ref="AE153:AH153"/>
    <mergeCell ref="AI153:AL153"/>
    <mergeCell ref="AM153:AP153"/>
    <mergeCell ref="A152:B152"/>
    <mergeCell ref="C152:AB152"/>
    <mergeCell ref="AC152:AD152"/>
    <mergeCell ref="AE152:AH152"/>
    <mergeCell ref="AI152:AL152"/>
    <mergeCell ref="AM152:AP152"/>
    <mergeCell ref="A151:B151"/>
    <mergeCell ref="C151:AB151"/>
    <mergeCell ref="AC151:AD151"/>
    <mergeCell ref="AE151:AH151"/>
    <mergeCell ref="AI151:AL151"/>
    <mergeCell ref="AM151:AP151"/>
    <mergeCell ref="A156:B156"/>
    <mergeCell ref="C156:AB156"/>
    <mergeCell ref="AC156:AD156"/>
    <mergeCell ref="AE156:AH156"/>
    <mergeCell ref="AI156:AL156"/>
    <mergeCell ref="AM156:AP156"/>
    <mergeCell ref="A155:B155"/>
    <mergeCell ref="C155:AB155"/>
    <mergeCell ref="AC155:AD155"/>
    <mergeCell ref="AE155:AH155"/>
    <mergeCell ref="AI155:AL155"/>
    <mergeCell ref="AM155:AP155"/>
    <mergeCell ref="A154:B154"/>
    <mergeCell ref="C154:AB154"/>
    <mergeCell ref="AC154:AD154"/>
    <mergeCell ref="AE154:AH154"/>
    <mergeCell ref="AI154:AL154"/>
    <mergeCell ref="AM154:AP154"/>
    <mergeCell ref="A159:B159"/>
    <mergeCell ref="C159:AB159"/>
    <mergeCell ref="AC159:AD159"/>
    <mergeCell ref="AE159:AH159"/>
    <mergeCell ref="AI159:AL159"/>
    <mergeCell ref="AM159:AP159"/>
    <mergeCell ref="A158:B158"/>
    <mergeCell ref="C158:AB158"/>
    <mergeCell ref="AC158:AD158"/>
    <mergeCell ref="AE158:AH158"/>
    <mergeCell ref="AI158:AL158"/>
    <mergeCell ref="AM158:AP158"/>
    <mergeCell ref="A157:B157"/>
    <mergeCell ref="C157:AB157"/>
    <mergeCell ref="AC157:AD157"/>
    <mergeCell ref="AE157:AH157"/>
    <mergeCell ref="AI157:AL157"/>
    <mergeCell ref="AM157:AP157"/>
    <mergeCell ref="A162:B162"/>
    <mergeCell ref="C162:AB162"/>
    <mergeCell ref="AC162:AD162"/>
    <mergeCell ref="AE162:AH162"/>
    <mergeCell ref="AI162:AL162"/>
    <mergeCell ref="AM162:AP162"/>
    <mergeCell ref="A161:B161"/>
    <mergeCell ref="C161:AB161"/>
    <mergeCell ref="AC161:AD161"/>
    <mergeCell ref="AE161:AH161"/>
    <mergeCell ref="AI161:AL161"/>
    <mergeCell ref="AM161:AP161"/>
    <mergeCell ref="A160:B160"/>
    <mergeCell ref="C160:AB160"/>
    <mergeCell ref="AC160:AD160"/>
    <mergeCell ref="AE160:AH160"/>
    <mergeCell ref="AI160:AL160"/>
    <mergeCell ref="AM160:AP160"/>
    <mergeCell ref="A165:B165"/>
    <mergeCell ref="C165:AB165"/>
    <mergeCell ref="AC165:AD165"/>
    <mergeCell ref="AE165:AH165"/>
    <mergeCell ref="AI165:AL165"/>
    <mergeCell ref="AM165:AP165"/>
    <mergeCell ref="A164:B164"/>
    <mergeCell ref="C164:AB164"/>
    <mergeCell ref="AC164:AD164"/>
    <mergeCell ref="AE164:AH164"/>
    <mergeCell ref="AI164:AL164"/>
    <mergeCell ref="AM164:AP164"/>
    <mergeCell ref="A163:B163"/>
    <mergeCell ref="C163:AB163"/>
    <mergeCell ref="AC163:AD163"/>
    <mergeCell ref="AE163:AH163"/>
    <mergeCell ref="AI163:AL163"/>
    <mergeCell ref="AM163:AP163"/>
    <mergeCell ref="A168:B168"/>
    <mergeCell ref="C168:AB168"/>
    <mergeCell ref="AC168:AD168"/>
    <mergeCell ref="AE168:AH168"/>
    <mergeCell ref="AI168:AL168"/>
    <mergeCell ref="AM168:AP168"/>
    <mergeCell ref="A167:B167"/>
    <mergeCell ref="C167:AB167"/>
    <mergeCell ref="AC167:AD167"/>
    <mergeCell ref="AE167:AH167"/>
    <mergeCell ref="AI167:AL167"/>
    <mergeCell ref="AM167:AP167"/>
    <mergeCell ref="A166:B166"/>
    <mergeCell ref="C166:AB166"/>
    <mergeCell ref="AC166:AD166"/>
    <mergeCell ref="AE166:AH166"/>
    <mergeCell ref="AI166:AL166"/>
    <mergeCell ref="AM166:AP166"/>
    <mergeCell ref="A171:B171"/>
    <mergeCell ref="C171:AB171"/>
    <mergeCell ref="AC171:AD171"/>
    <mergeCell ref="AE171:AH171"/>
    <mergeCell ref="AI171:AL171"/>
    <mergeCell ref="AM171:AP171"/>
    <mergeCell ref="A170:B170"/>
    <mergeCell ref="C170:AB170"/>
    <mergeCell ref="AC170:AD170"/>
    <mergeCell ref="AE170:AH170"/>
    <mergeCell ref="AI170:AL170"/>
    <mergeCell ref="AM170:AP170"/>
    <mergeCell ref="A169:B169"/>
    <mergeCell ref="C169:AB169"/>
    <mergeCell ref="AC169:AD169"/>
    <mergeCell ref="AE169:AH169"/>
    <mergeCell ref="AI169:AL169"/>
    <mergeCell ref="AM169:AP169"/>
    <mergeCell ref="A174:B174"/>
    <mergeCell ref="C174:AB174"/>
    <mergeCell ref="AC174:AD174"/>
    <mergeCell ref="AE174:AH174"/>
    <mergeCell ref="AI174:AL174"/>
    <mergeCell ref="AM174:AP174"/>
    <mergeCell ref="A173:B173"/>
    <mergeCell ref="C173:AB173"/>
    <mergeCell ref="AC173:AD173"/>
    <mergeCell ref="AE173:AH173"/>
    <mergeCell ref="AI173:AL173"/>
    <mergeCell ref="AM173:AP173"/>
    <mergeCell ref="A172:B172"/>
    <mergeCell ref="C172:AB172"/>
    <mergeCell ref="AC172:AD172"/>
    <mergeCell ref="AE172:AH172"/>
    <mergeCell ref="AI172:AL172"/>
    <mergeCell ref="AM172:AP172"/>
    <mergeCell ref="A177:B177"/>
    <mergeCell ref="C177:AB177"/>
    <mergeCell ref="AC177:AD177"/>
    <mergeCell ref="AE177:AH177"/>
    <mergeCell ref="AI177:AL177"/>
    <mergeCell ref="AM177:AP177"/>
    <mergeCell ref="A176:B176"/>
    <mergeCell ref="C176:AB176"/>
    <mergeCell ref="AC176:AD176"/>
    <mergeCell ref="AE176:AH176"/>
    <mergeCell ref="AI176:AL176"/>
    <mergeCell ref="AM176:AP176"/>
    <mergeCell ref="A175:B175"/>
    <mergeCell ref="C175:AB175"/>
    <mergeCell ref="AC175:AD175"/>
    <mergeCell ref="AE175:AH175"/>
    <mergeCell ref="AI175:AL175"/>
    <mergeCell ref="AM175:AP175"/>
    <mergeCell ref="A180:B180"/>
    <mergeCell ref="C180:AB180"/>
    <mergeCell ref="AC180:AD180"/>
    <mergeCell ref="AE180:AH180"/>
    <mergeCell ref="AI180:AL180"/>
    <mergeCell ref="AM180:AP180"/>
    <mergeCell ref="A179:B179"/>
    <mergeCell ref="C179:AB179"/>
    <mergeCell ref="AC179:AD179"/>
    <mergeCell ref="AE179:AH179"/>
    <mergeCell ref="AI179:AL179"/>
    <mergeCell ref="AM179:AP179"/>
    <mergeCell ref="A178:B178"/>
    <mergeCell ref="C178:AB178"/>
    <mergeCell ref="AC178:AD178"/>
    <mergeCell ref="AE178:AH178"/>
    <mergeCell ref="AI178:AL178"/>
    <mergeCell ref="AM178:AP178"/>
    <mergeCell ref="A183:B183"/>
    <mergeCell ref="C183:AB183"/>
    <mergeCell ref="AC183:AD183"/>
    <mergeCell ref="AE183:AH183"/>
    <mergeCell ref="AI183:AL183"/>
    <mergeCell ref="AM183:AP183"/>
    <mergeCell ref="A182:B182"/>
    <mergeCell ref="C182:AB182"/>
    <mergeCell ref="AC182:AD182"/>
    <mergeCell ref="AE182:AH182"/>
    <mergeCell ref="AI182:AL182"/>
    <mergeCell ref="AM182:AP182"/>
    <mergeCell ref="A181:B181"/>
    <mergeCell ref="C181:AB181"/>
    <mergeCell ref="AC181:AD181"/>
    <mergeCell ref="AE181:AH181"/>
    <mergeCell ref="AI181:AL181"/>
    <mergeCell ref="AM181:AP181"/>
    <mergeCell ref="A186:B186"/>
    <mergeCell ref="C186:AB186"/>
    <mergeCell ref="AC186:AD186"/>
    <mergeCell ref="AE186:AH186"/>
    <mergeCell ref="AI186:AL186"/>
    <mergeCell ref="AM186:AP186"/>
    <mergeCell ref="A185:B185"/>
    <mergeCell ref="C185:AB185"/>
    <mergeCell ref="AC185:AD185"/>
    <mergeCell ref="AE185:AH185"/>
    <mergeCell ref="AI185:AL185"/>
    <mergeCell ref="AM185:AP185"/>
    <mergeCell ref="A184:B184"/>
    <mergeCell ref="C184:AB184"/>
    <mergeCell ref="AC184:AD184"/>
    <mergeCell ref="AE184:AH184"/>
    <mergeCell ref="AI184:AL184"/>
    <mergeCell ref="AM184:AP184"/>
    <mergeCell ref="A189:B189"/>
    <mergeCell ref="C189:AB189"/>
    <mergeCell ref="AC189:AD189"/>
    <mergeCell ref="AE189:AH189"/>
    <mergeCell ref="AI189:AL189"/>
    <mergeCell ref="AM189:AP189"/>
    <mergeCell ref="A188:B188"/>
    <mergeCell ref="C188:AB188"/>
    <mergeCell ref="AC188:AD188"/>
    <mergeCell ref="AE188:AH188"/>
    <mergeCell ref="AI188:AL188"/>
    <mergeCell ref="AM188:AP188"/>
    <mergeCell ref="A187:B187"/>
    <mergeCell ref="C187:AB187"/>
    <mergeCell ref="AC187:AD187"/>
    <mergeCell ref="AE187:AH187"/>
    <mergeCell ref="AI187:AL187"/>
    <mergeCell ref="AM187:AP187"/>
    <mergeCell ref="A192:B192"/>
    <mergeCell ref="C192:AB192"/>
    <mergeCell ref="AC192:AD192"/>
    <mergeCell ref="AE192:AH192"/>
    <mergeCell ref="AI192:AL192"/>
    <mergeCell ref="AM192:AP192"/>
    <mergeCell ref="A191:B191"/>
    <mergeCell ref="C191:AB191"/>
    <mergeCell ref="AC191:AD191"/>
    <mergeCell ref="AE191:AH191"/>
    <mergeCell ref="AI191:AL191"/>
    <mergeCell ref="AM191:AP191"/>
    <mergeCell ref="A190:B190"/>
    <mergeCell ref="C190:AB190"/>
    <mergeCell ref="AC190:AD190"/>
    <mergeCell ref="AE190:AH190"/>
    <mergeCell ref="AI190:AL190"/>
    <mergeCell ref="AM190:AP190"/>
    <mergeCell ref="A195:B195"/>
    <mergeCell ref="C195:AB195"/>
    <mergeCell ref="AC195:AD195"/>
    <mergeCell ref="AE195:AH195"/>
    <mergeCell ref="AI195:AL195"/>
    <mergeCell ref="AM195:AP195"/>
    <mergeCell ref="A194:B194"/>
    <mergeCell ref="C194:AB194"/>
    <mergeCell ref="AC194:AD194"/>
    <mergeCell ref="AE194:AH194"/>
    <mergeCell ref="AI194:AL194"/>
    <mergeCell ref="AM194:AP194"/>
    <mergeCell ref="A193:B193"/>
    <mergeCell ref="C193:AB193"/>
    <mergeCell ref="AC193:AD193"/>
    <mergeCell ref="AE193:AH193"/>
    <mergeCell ref="AI193:AL193"/>
    <mergeCell ref="AM193:AP193"/>
    <mergeCell ref="A198:B198"/>
    <mergeCell ref="C198:AB198"/>
    <mergeCell ref="AC198:AD198"/>
    <mergeCell ref="AE198:AH198"/>
    <mergeCell ref="AI198:AL198"/>
    <mergeCell ref="AM198:AP198"/>
    <mergeCell ref="A197:B197"/>
    <mergeCell ref="C197:AB197"/>
    <mergeCell ref="AC197:AD197"/>
    <mergeCell ref="AE197:AH197"/>
    <mergeCell ref="AI197:AL197"/>
    <mergeCell ref="AM197:AP197"/>
    <mergeCell ref="A196:B196"/>
    <mergeCell ref="C196:AB196"/>
    <mergeCell ref="AC196:AD196"/>
    <mergeCell ref="AE196:AH196"/>
    <mergeCell ref="AI196:AL196"/>
    <mergeCell ref="AM196:AP196"/>
    <mergeCell ref="A201:B201"/>
    <mergeCell ref="C201:AB201"/>
    <mergeCell ref="AC201:AD201"/>
    <mergeCell ref="AE201:AH201"/>
    <mergeCell ref="AI201:AL201"/>
    <mergeCell ref="AM201:AP201"/>
    <mergeCell ref="A200:B200"/>
    <mergeCell ref="C200:AB200"/>
    <mergeCell ref="AC200:AD200"/>
    <mergeCell ref="AE200:AH200"/>
    <mergeCell ref="AI200:AL200"/>
    <mergeCell ref="AM200:AP200"/>
    <mergeCell ref="A199:B199"/>
    <mergeCell ref="C199:AB199"/>
    <mergeCell ref="AC199:AD199"/>
    <mergeCell ref="AE199:AH199"/>
    <mergeCell ref="AI199:AL199"/>
    <mergeCell ref="AM199:AP199"/>
    <mergeCell ref="A204:B204"/>
    <mergeCell ref="C204:AB204"/>
    <mergeCell ref="AC204:AD204"/>
    <mergeCell ref="AE204:AH204"/>
    <mergeCell ref="AI204:AL204"/>
    <mergeCell ref="AM204:AP204"/>
    <mergeCell ref="A203:B203"/>
    <mergeCell ref="C203:AB203"/>
    <mergeCell ref="AC203:AD203"/>
    <mergeCell ref="AE203:AH203"/>
    <mergeCell ref="AI203:AL203"/>
    <mergeCell ref="AM203:AP203"/>
    <mergeCell ref="A202:B202"/>
    <mergeCell ref="C202:AB202"/>
    <mergeCell ref="AC202:AD202"/>
    <mergeCell ref="AE202:AH202"/>
    <mergeCell ref="AI202:AL202"/>
    <mergeCell ref="AM202:AP202"/>
    <mergeCell ref="A207:B207"/>
    <mergeCell ref="C207:AB207"/>
    <mergeCell ref="AC207:AD207"/>
    <mergeCell ref="AE207:AH207"/>
    <mergeCell ref="AI207:AL207"/>
    <mergeCell ref="AM207:AP207"/>
    <mergeCell ref="A206:B206"/>
    <mergeCell ref="C206:AB206"/>
    <mergeCell ref="AC206:AD206"/>
    <mergeCell ref="AE206:AH206"/>
    <mergeCell ref="AI206:AL206"/>
    <mergeCell ref="AM206:AP206"/>
    <mergeCell ref="A205:B205"/>
    <mergeCell ref="C205:AB205"/>
    <mergeCell ref="AC205:AD205"/>
    <mergeCell ref="AE205:AH205"/>
    <mergeCell ref="AI205:AL205"/>
    <mergeCell ref="AM205:AP205"/>
    <mergeCell ref="A210:B210"/>
    <mergeCell ref="C210:AB210"/>
    <mergeCell ref="AC210:AD210"/>
    <mergeCell ref="AE210:AH210"/>
    <mergeCell ref="AI210:AL210"/>
    <mergeCell ref="AM210:AP210"/>
    <mergeCell ref="A209:B209"/>
    <mergeCell ref="C209:AB209"/>
    <mergeCell ref="AC209:AD209"/>
    <mergeCell ref="AE209:AH209"/>
    <mergeCell ref="AI209:AL209"/>
    <mergeCell ref="AM209:AP209"/>
    <mergeCell ref="A208:B208"/>
    <mergeCell ref="C208:AB208"/>
    <mergeCell ref="AC208:AD208"/>
    <mergeCell ref="AE208:AH208"/>
    <mergeCell ref="AI208:AL208"/>
    <mergeCell ref="AM208:AP208"/>
    <mergeCell ref="A213:B213"/>
    <mergeCell ref="C213:AB213"/>
    <mergeCell ref="AC213:AD213"/>
    <mergeCell ref="AE213:AH213"/>
    <mergeCell ref="AI213:AL213"/>
    <mergeCell ref="AM213:AP213"/>
    <mergeCell ref="A212:B212"/>
    <mergeCell ref="C212:AB212"/>
    <mergeCell ref="AC212:AD212"/>
    <mergeCell ref="AE212:AH212"/>
    <mergeCell ref="AI212:AL212"/>
    <mergeCell ref="AM212:AP212"/>
    <mergeCell ref="A211:B211"/>
    <mergeCell ref="C211:AB211"/>
    <mergeCell ref="AC211:AD211"/>
    <mergeCell ref="AE211:AH211"/>
    <mergeCell ref="AI211:AL211"/>
    <mergeCell ref="AM211:AP211"/>
    <mergeCell ref="A216:B216"/>
    <mergeCell ref="C216:AB216"/>
    <mergeCell ref="AC216:AD216"/>
    <mergeCell ref="AE216:AH216"/>
    <mergeCell ref="AI216:AL216"/>
    <mergeCell ref="AM216:AP216"/>
    <mergeCell ref="A215:B215"/>
    <mergeCell ref="C215:AB215"/>
    <mergeCell ref="AC215:AD215"/>
    <mergeCell ref="AE215:AH215"/>
    <mergeCell ref="AI215:AL215"/>
    <mergeCell ref="AM215:AP215"/>
    <mergeCell ref="A214:B214"/>
    <mergeCell ref="C214:AB214"/>
    <mergeCell ref="AC214:AD214"/>
    <mergeCell ref="AE214:AH214"/>
    <mergeCell ref="AI214:AL214"/>
    <mergeCell ref="AM214:AP214"/>
    <mergeCell ref="A219:B219"/>
    <mergeCell ref="C219:AB219"/>
    <mergeCell ref="AC219:AD219"/>
    <mergeCell ref="AE219:AH219"/>
    <mergeCell ref="AI219:AL219"/>
    <mergeCell ref="AM219:AP219"/>
    <mergeCell ref="A218:B218"/>
    <mergeCell ref="C218:AB218"/>
    <mergeCell ref="AC218:AD218"/>
    <mergeCell ref="AE218:AH218"/>
    <mergeCell ref="AI218:AL218"/>
    <mergeCell ref="AM218:AP218"/>
    <mergeCell ref="A217:B217"/>
    <mergeCell ref="C217:AB217"/>
    <mergeCell ref="AC217:AD217"/>
    <mergeCell ref="AE217:AH217"/>
    <mergeCell ref="AI217:AL217"/>
    <mergeCell ref="AM217:AP217"/>
    <mergeCell ref="A222:B222"/>
    <mergeCell ref="C222:AB222"/>
    <mergeCell ref="AC222:AD222"/>
    <mergeCell ref="AE222:AH222"/>
    <mergeCell ref="AI222:AL222"/>
    <mergeCell ref="AM222:AP222"/>
    <mergeCell ref="A221:B221"/>
    <mergeCell ref="C221:AB221"/>
    <mergeCell ref="AC221:AD221"/>
    <mergeCell ref="AE221:AH221"/>
    <mergeCell ref="AI221:AL221"/>
    <mergeCell ref="AM221:AP221"/>
    <mergeCell ref="A220:B220"/>
    <mergeCell ref="C220:AB220"/>
    <mergeCell ref="AC220:AD220"/>
    <mergeCell ref="AE220:AH220"/>
    <mergeCell ref="AI220:AL220"/>
    <mergeCell ref="AM220:AP220"/>
    <mergeCell ref="A225:B225"/>
    <mergeCell ref="C225:AB225"/>
    <mergeCell ref="AC225:AD225"/>
    <mergeCell ref="AE225:AH225"/>
    <mergeCell ref="AI225:AL225"/>
    <mergeCell ref="AM225:AP225"/>
    <mergeCell ref="A224:B224"/>
    <mergeCell ref="C224:AB224"/>
    <mergeCell ref="AC224:AD224"/>
    <mergeCell ref="AE224:AH224"/>
    <mergeCell ref="AI224:AL224"/>
    <mergeCell ref="AM224:AP224"/>
    <mergeCell ref="A223:B223"/>
    <mergeCell ref="C223:AB223"/>
    <mergeCell ref="AC223:AD223"/>
    <mergeCell ref="AE223:AH223"/>
    <mergeCell ref="AI223:AL223"/>
    <mergeCell ref="AM223:AP223"/>
    <mergeCell ref="A227:B227"/>
    <mergeCell ref="C227:AB227"/>
    <mergeCell ref="AC227:AD227"/>
    <mergeCell ref="AE227:AH227"/>
    <mergeCell ref="AI227:AL227"/>
    <mergeCell ref="AM227:AP227"/>
    <mergeCell ref="A226:B226"/>
    <mergeCell ref="C226:AB226"/>
    <mergeCell ref="AC226:AD226"/>
    <mergeCell ref="AE226:AH226"/>
    <mergeCell ref="AI226:AL226"/>
    <mergeCell ref="AM226:AP226"/>
    <mergeCell ref="A230:B230"/>
    <mergeCell ref="C230:AB230"/>
    <mergeCell ref="AC230:AD230"/>
    <mergeCell ref="AE230:AH230"/>
    <mergeCell ref="AI230:AL230"/>
    <mergeCell ref="AM230:AP230"/>
    <mergeCell ref="A229:B229"/>
    <mergeCell ref="C229:AB229"/>
    <mergeCell ref="AC229:AD229"/>
    <mergeCell ref="AE229:AH229"/>
    <mergeCell ref="AI229:AL229"/>
    <mergeCell ref="AM229:AP229"/>
    <mergeCell ref="A228:B228"/>
    <mergeCell ref="C228:AB228"/>
    <mergeCell ref="AC228:AD228"/>
    <mergeCell ref="AE228:AH228"/>
    <mergeCell ref="AI228:AL228"/>
    <mergeCell ref="AM228:AP228"/>
  </mergeCells>
  <pageMargins left="0.7" right="0.7" top="0.75" bottom="0.75" header="0.3" footer="0.3"/>
  <pageSetup paperSize="9" scale="68" orientation="portrait" r:id="rId1"/>
  <rowBreaks count="2" manualBreakCount="2">
    <brk id="86" max="41" man="1"/>
    <brk id="151" max="41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M31"/>
  <sheetViews>
    <sheetView tabSelected="1" view="pageBreakPreview" zoomScaleNormal="100" zoomScaleSheetLayoutView="100" workbookViewId="0">
      <selection activeCell="K16" sqref="K16"/>
    </sheetView>
  </sheetViews>
  <sheetFormatPr defaultRowHeight="12.75" x14ac:dyDescent="0.2"/>
  <cols>
    <col min="1" max="1" width="3.7109375" customWidth="1"/>
    <col min="2" max="2" width="10" customWidth="1"/>
    <col min="3" max="3" width="26.5703125" customWidth="1"/>
    <col min="4" max="4" width="15.85546875" customWidth="1"/>
    <col min="5" max="5" width="16.7109375" customWidth="1"/>
    <col min="6" max="6" width="16.5703125" customWidth="1"/>
    <col min="7" max="7" width="32.5703125" customWidth="1"/>
    <col min="8" max="8" width="13.85546875" customWidth="1"/>
    <col min="9" max="9" width="14" customWidth="1"/>
    <col min="10" max="10" width="18.85546875" customWidth="1"/>
    <col min="11" max="13" width="11.140625" bestFit="1" customWidth="1"/>
  </cols>
  <sheetData>
    <row r="1" spans="1:12" ht="13.5" thickBot="1" x14ac:dyDescent="0.25">
      <c r="A1" s="916" t="s">
        <v>1005</v>
      </c>
      <c r="B1" s="916"/>
      <c r="C1" s="916"/>
      <c r="D1" s="916"/>
    </row>
    <row r="2" spans="1:12" ht="18.75" thickTop="1" x14ac:dyDescent="0.25">
      <c r="B2" s="913" t="s">
        <v>759</v>
      </c>
      <c r="C2" s="914"/>
      <c r="D2" s="914"/>
      <c r="E2" s="914"/>
      <c r="F2" s="914"/>
      <c r="G2" s="914"/>
      <c r="H2" s="914"/>
      <c r="I2" s="914"/>
      <c r="J2" s="915"/>
    </row>
    <row r="3" spans="1:12" ht="15" thickBot="1" x14ac:dyDescent="0.25">
      <c r="B3" s="902" t="s">
        <v>975</v>
      </c>
      <c r="C3" s="903"/>
      <c r="D3" s="903"/>
      <c r="E3" s="903"/>
      <c r="F3" s="903"/>
      <c r="G3" s="903"/>
      <c r="H3" s="903"/>
      <c r="I3" s="903"/>
      <c r="J3" s="904"/>
    </row>
    <row r="4" spans="1:12" ht="13.5" thickBot="1" x14ac:dyDescent="0.25">
      <c r="B4" s="17"/>
      <c r="C4" s="905" t="s">
        <v>564</v>
      </c>
      <c r="D4" s="905"/>
      <c r="E4" s="905"/>
      <c r="F4" s="905"/>
      <c r="G4" s="905"/>
      <c r="H4" s="905"/>
      <c r="I4" s="905"/>
      <c r="J4" s="906"/>
    </row>
    <row r="5" spans="1:12" ht="13.5" thickBot="1" x14ac:dyDescent="0.25">
      <c r="B5" s="907" t="s">
        <v>439</v>
      </c>
      <c r="C5" s="909" t="s">
        <v>764</v>
      </c>
      <c r="D5" s="910"/>
      <c r="E5" s="910"/>
      <c r="F5" s="911"/>
      <c r="G5" s="909" t="s">
        <v>765</v>
      </c>
      <c r="H5" s="910"/>
      <c r="I5" s="910"/>
      <c r="J5" s="912"/>
    </row>
    <row r="6" spans="1:12" ht="13.5" thickBot="1" x14ac:dyDescent="0.25">
      <c r="B6" s="908"/>
      <c r="C6" s="18" t="s">
        <v>507</v>
      </c>
      <c r="D6" s="19" t="s">
        <v>754</v>
      </c>
      <c r="E6" s="19" t="s">
        <v>755</v>
      </c>
      <c r="F6" s="19" t="s">
        <v>436</v>
      </c>
      <c r="G6" s="20" t="s">
        <v>507</v>
      </c>
      <c r="H6" s="19" t="s">
        <v>754</v>
      </c>
      <c r="I6" s="19" t="s">
        <v>755</v>
      </c>
      <c r="J6" s="21" t="s">
        <v>436</v>
      </c>
    </row>
    <row r="7" spans="1:12" ht="15.75" thickBot="1" x14ac:dyDescent="0.25">
      <c r="B7" s="22" t="s">
        <v>176</v>
      </c>
      <c r="C7" s="18" t="s">
        <v>177</v>
      </c>
      <c r="D7" s="18" t="s">
        <v>178</v>
      </c>
      <c r="E7" s="18" t="s">
        <v>175</v>
      </c>
      <c r="F7" s="18" t="s">
        <v>438</v>
      </c>
      <c r="G7" s="18" t="s">
        <v>510</v>
      </c>
      <c r="H7" s="18" t="s">
        <v>511</v>
      </c>
      <c r="I7" s="18" t="s">
        <v>523</v>
      </c>
      <c r="J7" s="23" t="s">
        <v>524</v>
      </c>
    </row>
    <row r="8" spans="1:12" ht="13.5" thickBot="1" x14ac:dyDescent="0.25">
      <c r="B8" s="24">
        <v>1</v>
      </c>
      <c r="C8" s="25" t="s">
        <v>766</v>
      </c>
      <c r="D8" s="26">
        <f>SUM(D11,-D9,-D10)</f>
        <v>185373250</v>
      </c>
      <c r="E8" s="26">
        <f>SUM(E11,-E9,-E10)</f>
        <v>205263477</v>
      </c>
      <c r="F8" s="26">
        <f>SUM(F11,-F9,-F10)</f>
        <v>220000373</v>
      </c>
      <c r="G8" s="27" t="s">
        <v>766</v>
      </c>
      <c r="H8" s="28">
        <f>SUM(H11,-H9,-H10)</f>
        <v>219665609</v>
      </c>
      <c r="I8" s="28">
        <f>SUM(I11,-I9,-I10)</f>
        <v>248552097</v>
      </c>
      <c r="J8" s="171">
        <f>SUM(J11,-J9,-J10)</f>
        <v>207359830</v>
      </c>
      <c r="K8" s="136"/>
    </row>
    <row r="9" spans="1:12" ht="13.5" thickBot="1" x14ac:dyDescent="0.25">
      <c r="B9" s="24">
        <v>2</v>
      </c>
      <c r="C9" s="25" t="s">
        <v>767</v>
      </c>
      <c r="D9" s="26">
        <f>SUM(D19)</f>
        <v>42375148</v>
      </c>
      <c r="E9" s="26">
        <f>SUM(E19)</f>
        <v>51927918</v>
      </c>
      <c r="F9" s="172">
        <f>SUM('01'!AM40:AP40,'01'!AM44:AP44,'01'!AM54:AP54,'01'!AM55:AP55)</f>
        <v>36792362</v>
      </c>
      <c r="G9" s="27" t="s">
        <v>767</v>
      </c>
      <c r="H9" s="28">
        <f>SUM(H19)</f>
        <v>1513139</v>
      </c>
      <c r="I9" s="28">
        <v>1558087</v>
      </c>
      <c r="J9" s="171">
        <f>SUM(J19)</f>
        <v>1083787</v>
      </c>
    </row>
    <row r="10" spans="1:12" ht="13.5" thickBot="1" x14ac:dyDescent="0.25">
      <c r="B10" s="29">
        <v>3</v>
      </c>
      <c r="C10" s="25" t="s">
        <v>768</v>
      </c>
      <c r="D10" s="26">
        <f>SUM(D20)</f>
        <v>171965</v>
      </c>
      <c r="E10" s="26">
        <f>SUM(E20)</f>
        <v>100000</v>
      </c>
      <c r="F10" s="172">
        <v>100000</v>
      </c>
      <c r="G10" s="27" t="s">
        <v>768</v>
      </c>
      <c r="H10" s="28">
        <f>SUM(H20)</f>
        <v>6741615</v>
      </c>
      <c r="I10" s="28">
        <v>7181211</v>
      </c>
      <c r="J10" s="171">
        <v>4310302</v>
      </c>
      <c r="K10" s="136"/>
    </row>
    <row r="11" spans="1:12" ht="16.5" thickBot="1" x14ac:dyDescent="0.25">
      <c r="B11" s="145">
        <v>4</v>
      </c>
      <c r="C11" s="146" t="s">
        <v>769</v>
      </c>
      <c r="D11" s="147">
        <f>SUM('01'!AE102:AH102)</f>
        <v>227920363</v>
      </c>
      <c r="E11" s="147">
        <f>SUM('01'!AI102:AL102)</f>
        <v>257291395</v>
      </c>
      <c r="F11" s="147">
        <f>SUM('01'!AM102:AP102)</f>
        <v>256892735</v>
      </c>
      <c r="G11" s="148" t="s">
        <v>770</v>
      </c>
      <c r="H11" s="149">
        <f>SUM('01'!AE230:AH230)</f>
        <v>227920363</v>
      </c>
      <c r="I11" s="147">
        <f>SUM('01'!AI230:AL230)</f>
        <v>257291395</v>
      </c>
      <c r="J11" s="150">
        <f>SUM('01'!AM230:AP230)</f>
        <v>212753919</v>
      </c>
      <c r="K11" s="136"/>
      <c r="L11" s="136"/>
    </row>
    <row r="12" spans="1:12" ht="18.75" thickTop="1" x14ac:dyDescent="0.25">
      <c r="B12" s="913" t="s">
        <v>759</v>
      </c>
      <c r="C12" s="914"/>
      <c r="D12" s="914"/>
      <c r="E12" s="914"/>
      <c r="F12" s="914"/>
      <c r="G12" s="914"/>
      <c r="H12" s="914"/>
      <c r="I12" s="914"/>
      <c r="J12" s="915"/>
    </row>
    <row r="13" spans="1:12" ht="15" thickBot="1" x14ac:dyDescent="0.25">
      <c r="B13" s="902" t="s">
        <v>981</v>
      </c>
      <c r="C13" s="903"/>
      <c r="D13" s="903"/>
      <c r="E13" s="903"/>
      <c r="F13" s="903"/>
      <c r="G13" s="903"/>
      <c r="H13" s="903"/>
      <c r="I13" s="903"/>
      <c r="J13" s="904"/>
    </row>
    <row r="14" spans="1:12" ht="13.5" thickBot="1" x14ac:dyDescent="0.25">
      <c r="B14" s="17"/>
      <c r="C14" s="905" t="s">
        <v>564</v>
      </c>
      <c r="D14" s="905"/>
      <c r="E14" s="905"/>
      <c r="F14" s="905"/>
      <c r="G14" s="905"/>
      <c r="H14" s="905"/>
      <c r="I14" s="905"/>
      <c r="J14" s="906"/>
    </row>
    <row r="15" spans="1:12" ht="13.5" thickBot="1" x14ac:dyDescent="0.25">
      <c r="B15" s="907" t="s">
        <v>439</v>
      </c>
      <c r="C15" s="909" t="s">
        <v>764</v>
      </c>
      <c r="D15" s="910"/>
      <c r="E15" s="910"/>
      <c r="F15" s="911"/>
      <c r="G15" s="909" t="s">
        <v>765</v>
      </c>
      <c r="H15" s="910"/>
      <c r="I15" s="910"/>
      <c r="J15" s="912"/>
    </row>
    <row r="16" spans="1:12" ht="13.5" thickBot="1" x14ac:dyDescent="0.25">
      <c r="B16" s="908"/>
      <c r="C16" s="18" t="s">
        <v>507</v>
      </c>
      <c r="D16" s="19" t="s">
        <v>754</v>
      </c>
      <c r="E16" s="19" t="s">
        <v>755</v>
      </c>
      <c r="F16" s="19" t="s">
        <v>436</v>
      </c>
      <c r="G16" s="20" t="s">
        <v>507</v>
      </c>
      <c r="H16" s="19" t="s">
        <v>754</v>
      </c>
      <c r="I16" s="19" t="s">
        <v>755</v>
      </c>
      <c r="J16" s="21" t="s">
        <v>436</v>
      </c>
    </row>
    <row r="17" spans="2:13" ht="15.75" thickBot="1" x14ac:dyDescent="0.25">
      <c r="B17" s="22" t="s">
        <v>176</v>
      </c>
      <c r="C17" s="18" t="s">
        <v>177</v>
      </c>
      <c r="D17" s="18" t="s">
        <v>178</v>
      </c>
      <c r="E17" s="18" t="s">
        <v>175</v>
      </c>
      <c r="F17" s="18" t="s">
        <v>438</v>
      </c>
      <c r="G17" s="18" t="s">
        <v>510</v>
      </c>
      <c r="H17" s="18" t="s">
        <v>511</v>
      </c>
      <c r="I17" s="18" t="s">
        <v>523</v>
      </c>
      <c r="J17" s="23" t="s">
        <v>524</v>
      </c>
      <c r="K17" s="136"/>
    </row>
    <row r="18" spans="2:13" ht="13.5" thickBot="1" x14ac:dyDescent="0.25">
      <c r="B18" s="24">
        <v>1</v>
      </c>
      <c r="C18" s="25" t="s">
        <v>766</v>
      </c>
      <c r="D18" s="26">
        <f>SUM(D21,-D19,-D20)</f>
        <v>165452887</v>
      </c>
      <c r="E18" s="26">
        <f>SUM(E21,-E19,-E20)</f>
        <v>177972082</v>
      </c>
      <c r="F18" s="26">
        <f>SUM(F21,-F19,-F20)</f>
        <v>148056220</v>
      </c>
      <c r="G18" s="27" t="s">
        <v>766</v>
      </c>
      <c r="H18" s="28">
        <f>SUM(H21,-H19,-H20)</f>
        <v>199745246</v>
      </c>
      <c r="I18" s="28">
        <f>SUM(I21,-I19,-I20)</f>
        <v>221260702</v>
      </c>
      <c r="J18" s="171">
        <f>SUM(J21,-J19,-J20)</f>
        <v>135985106</v>
      </c>
      <c r="K18" s="136"/>
    </row>
    <row r="19" spans="2:13" ht="13.5" thickBot="1" x14ac:dyDescent="0.25">
      <c r="B19" s="24">
        <v>2</v>
      </c>
      <c r="C19" s="25" t="s">
        <v>767</v>
      </c>
      <c r="D19" s="26">
        <f>SUM('03'!AE72:AH72,'03'!AE74:AH74,'03'!AE76:AH76)</f>
        <v>42375148</v>
      </c>
      <c r="E19" s="26">
        <f>SUM('03'!AI85:AL85,'03'!AI72:AL72)</f>
        <v>51927918</v>
      </c>
      <c r="F19" s="172">
        <f>SUM(F9)</f>
        <v>36792362</v>
      </c>
      <c r="G19" s="27" t="s">
        <v>767</v>
      </c>
      <c r="H19" s="28">
        <v>1513139</v>
      </c>
      <c r="I19" s="28">
        <v>1558087</v>
      </c>
      <c r="J19" s="171">
        <v>1083787</v>
      </c>
      <c r="L19" s="136"/>
    </row>
    <row r="20" spans="2:13" ht="13.5" thickBot="1" x14ac:dyDescent="0.25">
      <c r="B20" s="29">
        <v>3</v>
      </c>
      <c r="C20" s="25" t="s">
        <v>768</v>
      </c>
      <c r="D20" s="26">
        <f>SUM('03'!AE71:AH71,'03'!AE70:AH70)</f>
        <v>171965</v>
      </c>
      <c r="E20" s="26">
        <v>100000</v>
      </c>
      <c r="F20" s="172">
        <f>SUM(F10)</f>
        <v>100000</v>
      </c>
      <c r="G20" s="27" t="s">
        <v>768</v>
      </c>
      <c r="H20" s="28">
        <v>6741615</v>
      </c>
      <c r="I20" s="28">
        <f>SUM(I10)</f>
        <v>7181211</v>
      </c>
      <c r="J20" s="171">
        <f>SUM(J10)</f>
        <v>4310302</v>
      </c>
      <c r="K20" s="136"/>
      <c r="M20" s="136"/>
    </row>
    <row r="21" spans="2:13" ht="16.5" thickBot="1" x14ac:dyDescent="0.25">
      <c r="B21" s="140">
        <v>4</v>
      </c>
      <c r="C21" s="141" t="s">
        <v>769</v>
      </c>
      <c r="D21" s="142">
        <f>SUM('03'!AE269:AH269)</f>
        <v>208000000</v>
      </c>
      <c r="E21" s="142">
        <f>SUM('03'!AI136:AL136)</f>
        <v>230000000</v>
      </c>
      <c r="F21" s="142">
        <f>SUM('03'!AM136:AP136)</f>
        <v>184948582</v>
      </c>
      <c r="G21" s="143" t="s">
        <v>770</v>
      </c>
      <c r="H21" s="144">
        <f>SUM(D21)</f>
        <v>208000000</v>
      </c>
      <c r="I21" s="142">
        <f>SUM('03'!AI269:AL269)</f>
        <v>230000000</v>
      </c>
      <c r="J21" s="173">
        <f>SUM('03'!AM269:AP269)</f>
        <v>141379195</v>
      </c>
      <c r="K21" s="136"/>
      <c r="L21" s="136"/>
    </row>
    <row r="22" spans="2:13" ht="18.75" thickTop="1" x14ac:dyDescent="0.25">
      <c r="B22" s="913" t="s">
        <v>762</v>
      </c>
      <c r="C22" s="914"/>
      <c r="D22" s="914"/>
      <c r="E22" s="914"/>
      <c r="F22" s="914"/>
      <c r="G22" s="914"/>
      <c r="H22" s="914"/>
      <c r="I22" s="914"/>
      <c r="J22" s="915"/>
    </row>
    <row r="23" spans="2:13" ht="15" thickBot="1" x14ac:dyDescent="0.25">
      <c r="B23" s="902" t="s">
        <v>981</v>
      </c>
      <c r="C23" s="903"/>
      <c r="D23" s="903"/>
      <c r="E23" s="903"/>
      <c r="F23" s="903"/>
      <c r="G23" s="903"/>
      <c r="H23" s="903"/>
      <c r="I23" s="903"/>
      <c r="J23" s="904"/>
    </row>
    <row r="24" spans="2:13" ht="13.5" thickBot="1" x14ac:dyDescent="0.25">
      <c r="B24" s="17"/>
      <c r="C24" s="905" t="s">
        <v>564</v>
      </c>
      <c r="D24" s="905"/>
      <c r="E24" s="905"/>
      <c r="F24" s="905"/>
      <c r="G24" s="905"/>
      <c r="H24" s="905"/>
      <c r="I24" s="905"/>
      <c r="J24" s="906"/>
    </row>
    <row r="25" spans="2:13" ht="13.5" thickBot="1" x14ac:dyDescent="0.25">
      <c r="B25" s="907" t="s">
        <v>439</v>
      </c>
      <c r="C25" s="909" t="s">
        <v>764</v>
      </c>
      <c r="D25" s="910"/>
      <c r="E25" s="910"/>
      <c r="F25" s="911"/>
      <c r="G25" s="909" t="s">
        <v>765</v>
      </c>
      <c r="H25" s="910"/>
      <c r="I25" s="910"/>
      <c r="J25" s="912"/>
    </row>
    <row r="26" spans="2:13" ht="13.5" thickBot="1" x14ac:dyDescent="0.25">
      <c r="B26" s="908"/>
      <c r="C26" s="18" t="s">
        <v>507</v>
      </c>
      <c r="D26" s="19" t="s">
        <v>754</v>
      </c>
      <c r="E26" s="19" t="s">
        <v>755</v>
      </c>
      <c r="F26" s="19" t="s">
        <v>436</v>
      </c>
      <c r="G26" s="20" t="s">
        <v>507</v>
      </c>
      <c r="H26" s="19" t="s">
        <v>754</v>
      </c>
      <c r="I26" s="19" t="s">
        <v>755</v>
      </c>
      <c r="J26" s="21" t="s">
        <v>436</v>
      </c>
    </row>
    <row r="27" spans="2:13" ht="15.75" thickBot="1" x14ac:dyDescent="0.25">
      <c r="B27" s="22" t="s">
        <v>176</v>
      </c>
      <c r="C27" s="18" t="s">
        <v>177</v>
      </c>
      <c r="D27" s="18" t="s">
        <v>178</v>
      </c>
      <c r="E27" s="18" t="s">
        <v>175</v>
      </c>
      <c r="F27" s="18" t="s">
        <v>438</v>
      </c>
      <c r="G27" s="18" t="s">
        <v>510</v>
      </c>
      <c r="H27" s="18" t="s">
        <v>511</v>
      </c>
      <c r="I27" s="18" t="s">
        <v>523</v>
      </c>
      <c r="J27" s="23" t="s">
        <v>524</v>
      </c>
    </row>
    <row r="28" spans="2:13" ht="13.5" thickBot="1" x14ac:dyDescent="0.25">
      <c r="B28" s="24">
        <v>1</v>
      </c>
      <c r="C28" s="25" t="s">
        <v>766</v>
      </c>
      <c r="D28" s="26">
        <f>SUM('04'!AE102:AH102)</f>
        <v>103700000</v>
      </c>
      <c r="E28" s="26">
        <f>SUM(E31)</f>
        <v>117645380</v>
      </c>
      <c r="F28" s="26">
        <f>SUM(F31)</f>
        <v>71944153</v>
      </c>
      <c r="G28" s="27" t="s">
        <v>766</v>
      </c>
      <c r="H28" s="28">
        <f>SUM('04'!AE230:AH230)</f>
        <v>103700000</v>
      </c>
      <c r="I28" s="28">
        <f>SUM(I31)</f>
        <v>117645380</v>
      </c>
      <c r="J28" s="171">
        <f>SUM(J31)</f>
        <v>71374724</v>
      </c>
    </row>
    <row r="29" spans="2:13" ht="13.5" thickBot="1" x14ac:dyDescent="0.25">
      <c r="B29" s="24">
        <v>2</v>
      </c>
      <c r="C29" s="25" t="s">
        <v>767</v>
      </c>
      <c r="D29" s="26">
        <v>0</v>
      </c>
      <c r="E29" s="26">
        <v>0</v>
      </c>
      <c r="F29" s="172">
        <v>0</v>
      </c>
      <c r="G29" s="27" t="s">
        <v>767</v>
      </c>
      <c r="H29" s="28">
        <v>0</v>
      </c>
      <c r="I29" s="28">
        <v>0</v>
      </c>
      <c r="J29" s="171">
        <v>0</v>
      </c>
    </row>
    <row r="30" spans="2:13" ht="13.5" thickBot="1" x14ac:dyDescent="0.25">
      <c r="B30" s="29">
        <v>3</v>
      </c>
      <c r="C30" s="25" t="s">
        <v>768</v>
      </c>
      <c r="D30" s="26">
        <v>0</v>
      </c>
      <c r="E30" s="26">
        <v>0</v>
      </c>
      <c r="F30" s="172">
        <v>0</v>
      </c>
      <c r="G30" s="27" t="s">
        <v>768</v>
      </c>
      <c r="H30" s="28">
        <v>0</v>
      </c>
      <c r="I30" s="28">
        <v>0</v>
      </c>
      <c r="J30" s="171">
        <v>0</v>
      </c>
    </row>
    <row r="31" spans="2:13" ht="16.5" thickBot="1" x14ac:dyDescent="0.25">
      <c r="B31" s="32">
        <v>4</v>
      </c>
      <c r="C31" s="33" t="s">
        <v>769</v>
      </c>
      <c r="D31" s="34">
        <f>SUM(D28:D30)</f>
        <v>103700000</v>
      </c>
      <c r="E31" s="34">
        <f>SUM('04'!AI102:AL102)</f>
        <v>117645380</v>
      </c>
      <c r="F31" s="34">
        <f>SUM('04'!AM102:AP102)</f>
        <v>71944153</v>
      </c>
      <c r="G31" s="35" t="s">
        <v>770</v>
      </c>
      <c r="H31" s="36">
        <f>SUM(H28:H30)</f>
        <v>103700000</v>
      </c>
      <c r="I31" s="37">
        <f>SUM('04'!AI230:AL230)</f>
        <v>117645380</v>
      </c>
      <c r="J31" s="38">
        <f>SUM('04'!AM230:AP230)</f>
        <v>71374724</v>
      </c>
    </row>
  </sheetData>
  <sheetProtection algorithmName="SHA-512" hashValue="Bpo22Yf+LqB/TBNKzLfb20gOrxQ4leagqLJKvirLQdsBpUt/qhu7GdYBCh3R/0OAdLtdwqg9F017zVbPWI25OQ==" saltValue="4tCMwnpWE0oLJ3R7k9zxTg==" spinCount="100000" sheet="1" objects="1" scenarios="1"/>
  <mergeCells count="19">
    <mergeCell ref="A1:D1"/>
    <mergeCell ref="B2:J2"/>
    <mergeCell ref="B3:J3"/>
    <mergeCell ref="C4:J4"/>
    <mergeCell ref="B5:B6"/>
    <mergeCell ref="C5:F5"/>
    <mergeCell ref="G5:J5"/>
    <mergeCell ref="B22:J22"/>
    <mergeCell ref="B13:J13"/>
    <mergeCell ref="C14:J14"/>
    <mergeCell ref="B15:B16"/>
    <mergeCell ref="B12:J12"/>
    <mergeCell ref="C15:F15"/>
    <mergeCell ref="G15:J15"/>
    <mergeCell ref="B23:J23"/>
    <mergeCell ref="C24:J24"/>
    <mergeCell ref="B25:B26"/>
    <mergeCell ref="C25:F25"/>
    <mergeCell ref="G25:J25"/>
  </mergeCells>
  <pageMargins left="0.7" right="0.7" top="0.75" bottom="0.75" header="0.3" footer="0.3"/>
  <pageSetup paperSize="9" scale="7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2"/>
  </sheetPr>
  <dimension ref="A1:E11"/>
  <sheetViews>
    <sheetView view="pageBreakPreview" zoomScaleSheetLayoutView="100" workbookViewId="0">
      <selection activeCell="C24" sqref="C24"/>
    </sheetView>
  </sheetViews>
  <sheetFormatPr defaultRowHeight="12.75" x14ac:dyDescent="0.2"/>
  <cols>
    <col min="1" max="1" width="3.28515625" style="1" customWidth="1"/>
    <col min="2" max="2" width="4.85546875" style="3" customWidth="1"/>
    <col min="3" max="3" width="96.5703125" style="3" customWidth="1"/>
    <col min="4" max="4" width="18.5703125" style="1" customWidth="1"/>
    <col min="5" max="5" width="15.85546875" style="1" customWidth="1"/>
    <col min="6" max="16384" width="9.140625" style="1"/>
  </cols>
  <sheetData>
    <row r="1" spans="1:5" ht="28.5" customHeight="1" thickBot="1" x14ac:dyDescent="0.25">
      <c r="A1" s="926" t="s">
        <v>1006</v>
      </c>
      <c r="B1" s="926"/>
      <c r="C1" s="926"/>
      <c r="D1" s="926"/>
    </row>
    <row r="2" spans="1:5" ht="28.5" customHeight="1" thickTop="1" x14ac:dyDescent="0.2">
      <c r="B2" s="919" t="s">
        <v>759</v>
      </c>
      <c r="C2" s="920"/>
      <c r="D2" s="920"/>
      <c r="E2" s="921"/>
    </row>
    <row r="3" spans="1:5" ht="19.5" customHeight="1" x14ac:dyDescent="0.2">
      <c r="B3" s="922" t="s">
        <v>945</v>
      </c>
      <c r="C3" s="923"/>
      <c r="D3" s="923"/>
      <c r="E3" s="924"/>
    </row>
    <row r="4" spans="1:5" ht="20.100000000000001" customHeight="1" thickBot="1" x14ac:dyDescent="0.25">
      <c r="B4" s="535" t="s">
        <v>564</v>
      </c>
      <c r="C4" s="536"/>
      <c r="D4" s="536"/>
      <c r="E4" s="925"/>
    </row>
    <row r="5" spans="1:5" ht="20.100000000000001" customHeight="1" thickTop="1" x14ac:dyDescent="0.2">
      <c r="B5" s="927" t="s">
        <v>439</v>
      </c>
      <c r="C5" s="929" t="s">
        <v>756</v>
      </c>
      <c r="D5" s="931" t="s">
        <v>898</v>
      </c>
      <c r="E5" s="917" t="s">
        <v>899</v>
      </c>
    </row>
    <row r="6" spans="1:5" ht="20.100000000000001" customHeight="1" x14ac:dyDescent="0.2">
      <c r="B6" s="928"/>
      <c r="C6" s="930"/>
      <c r="D6" s="932"/>
      <c r="E6" s="918"/>
    </row>
    <row r="7" spans="1:5" ht="20.100000000000001" customHeight="1" x14ac:dyDescent="0.2">
      <c r="B7" s="30">
        <v>1</v>
      </c>
      <c r="C7" s="267" t="s">
        <v>901</v>
      </c>
      <c r="D7" s="269">
        <v>780932</v>
      </c>
      <c r="E7" s="296">
        <v>0</v>
      </c>
    </row>
    <row r="8" spans="1:5" ht="20.100000000000001" customHeight="1" x14ac:dyDescent="0.2">
      <c r="B8" s="222">
        <v>2</v>
      </c>
      <c r="C8" s="268" t="s">
        <v>979</v>
      </c>
      <c r="D8" s="270">
        <v>1482133</v>
      </c>
      <c r="E8" s="297">
        <f>SUM(D8)</f>
        <v>1482133</v>
      </c>
    </row>
    <row r="9" spans="1:5" ht="20.100000000000001" customHeight="1" x14ac:dyDescent="0.2">
      <c r="B9" s="200">
        <v>3</v>
      </c>
      <c r="C9" s="267" t="s">
        <v>978</v>
      </c>
      <c r="D9" s="269">
        <v>100000</v>
      </c>
      <c r="E9" s="296">
        <f>SUM(D9)</f>
        <v>100000</v>
      </c>
    </row>
    <row r="10" spans="1:5" ht="20.100000000000001" customHeight="1" thickBot="1" x14ac:dyDescent="0.25">
      <c r="B10" s="223"/>
      <c r="C10" s="224" t="s">
        <v>529</v>
      </c>
      <c r="D10" s="271">
        <f>SUM(D7:D9)</f>
        <v>2363065</v>
      </c>
      <c r="E10" s="298">
        <f>SUM(E7:E9)</f>
        <v>1582133</v>
      </c>
    </row>
    <row r="11" spans="1:5" ht="13.5" thickTop="1" x14ac:dyDescent="0.2"/>
  </sheetData>
  <sheetProtection algorithmName="SHA-512" hashValue="jO++s8o61BX0SOVLfATxnfQx5Yt9EkB2OfzwPAAVFYjGA+1B1ytdCVa65w9mHEtyiClxO2DcGGU1HINpOpJFwg==" saltValue="ji+tCB7QbkgQe0dWtrBlkg==" spinCount="100000" sheet="1" objects="1" scenarios="1"/>
  <mergeCells count="8">
    <mergeCell ref="E5:E6"/>
    <mergeCell ref="B2:E2"/>
    <mergeCell ref="B3:E3"/>
    <mergeCell ref="B4:E4"/>
    <mergeCell ref="A1:D1"/>
    <mergeCell ref="B5:B6"/>
    <mergeCell ref="C5:C6"/>
    <mergeCell ref="D5:D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2" tint="-0.249977111117893"/>
  </sheetPr>
  <dimension ref="A1:E25"/>
  <sheetViews>
    <sheetView view="pageBreakPreview" zoomScaleSheetLayoutView="100" workbookViewId="0">
      <selection activeCell="E35" sqref="E35"/>
    </sheetView>
  </sheetViews>
  <sheetFormatPr defaultRowHeight="12.75" x14ac:dyDescent="0.2"/>
  <cols>
    <col min="1" max="1" width="3.7109375" style="1" customWidth="1"/>
    <col min="2" max="2" width="31.7109375" style="3" customWidth="1"/>
    <col min="3" max="3" width="23.28515625" style="3" customWidth="1"/>
    <col min="4" max="4" width="23.85546875" style="1" customWidth="1"/>
    <col min="5" max="5" width="31.85546875" style="1" customWidth="1"/>
    <col min="6" max="16384" width="9.140625" style="1"/>
  </cols>
  <sheetData>
    <row r="1" spans="1:5" ht="28.5" customHeight="1" thickBot="1" x14ac:dyDescent="0.25">
      <c r="A1" s="712" t="s">
        <v>1007</v>
      </c>
      <c r="B1" s="712"/>
      <c r="C1" s="712"/>
      <c r="D1" s="712"/>
      <c r="E1" s="936"/>
    </row>
    <row r="2" spans="1:5" ht="28.5" customHeight="1" thickTop="1" x14ac:dyDescent="0.2">
      <c r="B2" s="945" t="s">
        <v>759</v>
      </c>
      <c r="C2" s="946"/>
      <c r="D2" s="946"/>
      <c r="E2" s="947"/>
    </row>
    <row r="3" spans="1:5" ht="13.5" customHeight="1" x14ac:dyDescent="0.2">
      <c r="B3" s="713" t="s">
        <v>772</v>
      </c>
      <c r="C3" s="714"/>
      <c r="D3" s="714"/>
      <c r="E3" s="715"/>
    </row>
    <row r="4" spans="1:5" ht="20.100000000000001" customHeight="1" x14ac:dyDescent="0.2">
      <c r="B4" s="41"/>
      <c r="C4" s="42" t="s">
        <v>946</v>
      </c>
      <c r="D4" s="42" t="s">
        <v>947</v>
      </c>
      <c r="E4" s="43" t="s">
        <v>530</v>
      </c>
    </row>
    <row r="5" spans="1:5" ht="20.100000000000001" customHeight="1" x14ac:dyDescent="0.2">
      <c r="B5" s="39" t="s">
        <v>757</v>
      </c>
      <c r="C5" s="9">
        <v>7</v>
      </c>
      <c r="D5" s="9">
        <v>8</v>
      </c>
      <c r="E5" s="50">
        <f>(C5+D5)/2</f>
        <v>7.5</v>
      </c>
    </row>
    <row r="6" spans="1:5" ht="20.100000000000001" customHeight="1" x14ac:dyDescent="0.2">
      <c r="B6" s="40" t="s">
        <v>778</v>
      </c>
      <c r="C6" s="9">
        <v>14</v>
      </c>
      <c r="D6" s="9">
        <f>SUM(D24)</f>
        <v>14</v>
      </c>
      <c r="E6" s="50">
        <f>(C6+D6)/2</f>
        <v>14</v>
      </c>
    </row>
    <row r="7" spans="1:5" ht="20.100000000000001" customHeight="1" x14ac:dyDescent="0.2">
      <c r="B7" s="44" t="s">
        <v>529</v>
      </c>
      <c r="C7" s="45">
        <f>SUM(C5:C6)</f>
        <v>21</v>
      </c>
      <c r="D7" s="45">
        <f>SUM(D5:D6)</f>
        <v>22</v>
      </c>
      <c r="E7" s="46">
        <f>SUM(E5:E6)</f>
        <v>21.5</v>
      </c>
    </row>
    <row r="8" spans="1:5" ht="20.100000000000001" customHeight="1" x14ac:dyDescent="0.2">
      <c r="B8" s="940" t="s">
        <v>759</v>
      </c>
      <c r="C8" s="941"/>
      <c r="D8" s="941"/>
      <c r="E8" s="942"/>
    </row>
    <row r="9" spans="1:5" ht="15.75" x14ac:dyDescent="0.2">
      <c r="B9" s="933" t="s">
        <v>771</v>
      </c>
      <c r="C9" s="934"/>
      <c r="D9" s="934"/>
      <c r="E9" s="935"/>
    </row>
    <row r="10" spans="1:5" ht="14.25" x14ac:dyDescent="0.2">
      <c r="B10" s="937" t="s">
        <v>873</v>
      </c>
      <c r="C10" s="943"/>
      <c r="D10" s="943"/>
      <c r="E10" s="944"/>
    </row>
    <row r="11" spans="1:5" x14ac:dyDescent="0.2">
      <c r="B11" s="41"/>
      <c r="C11" s="42" t="s">
        <v>946</v>
      </c>
      <c r="D11" s="42" t="s">
        <v>947</v>
      </c>
      <c r="E11" s="43" t="s">
        <v>530</v>
      </c>
    </row>
    <row r="12" spans="1:5" x14ac:dyDescent="0.2">
      <c r="B12" s="39" t="s">
        <v>776</v>
      </c>
      <c r="C12" s="9">
        <v>5</v>
      </c>
      <c r="D12" s="9">
        <v>6</v>
      </c>
      <c r="E12" s="50">
        <f>(C12+D12)/2</f>
        <v>5.5</v>
      </c>
    </row>
    <row r="13" spans="1:5" x14ac:dyDescent="0.2">
      <c r="B13" s="39" t="s">
        <v>902</v>
      </c>
      <c r="C13" s="9">
        <v>1</v>
      </c>
      <c r="D13" s="9">
        <v>0</v>
      </c>
      <c r="E13" s="50">
        <f>AVERAGE(C13,D13)</f>
        <v>0.5</v>
      </c>
    </row>
    <row r="14" spans="1:5" x14ac:dyDescent="0.2">
      <c r="B14" s="39" t="s">
        <v>777</v>
      </c>
      <c r="C14" s="9">
        <v>1</v>
      </c>
      <c r="D14" s="9">
        <v>1</v>
      </c>
      <c r="E14" s="50">
        <v>1</v>
      </c>
    </row>
    <row r="15" spans="1:5" x14ac:dyDescent="0.2">
      <c r="B15" s="40" t="s">
        <v>531</v>
      </c>
      <c r="C15" s="9" t="s">
        <v>976</v>
      </c>
      <c r="D15" s="9" t="s">
        <v>976</v>
      </c>
      <c r="E15" s="276" t="s">
        <v>976</v>
      </c>
    </row>
    <row r="16" spans="1:5" x14ac:dyDescent="0.2">
      <c r="B16" s="44" t="s">
        <v>529</v>
      </c>
      <c r="C16" s="45">
        <v>8</v>
      </c>
      <c r="D16" s="45">
        <v>8</v>
      </c>
      <c r="E16" s="46">
        <v>8</v>
      </c>
    </row>
    <row r="17" spans="2:5" ht="18" x14ac:dyDescent="0.2">
      <c r="B17" s="940" t="s">
        <v>762</v>
      </c>
      <c r="C17" s="941"/>
      <c r="D17" s="941"/>
      <c r="E17" s="942"/>
    </row>
    <row r="18" spans="2:5" ht="15.75" x14ac:dyDescent="0.2">
      <c r="B18" s="933" t="s">
        <v>771</v>
      </c>
      <c r="C18" s="934"/>
      <c r="D18" s="934"/>
      <c r="E18" s="935"/>
    </row>
    <row r="19" spans="2:5" ht="14.25" x14ac:dyDescent="0.2">
      <c r="B19" s="937" t="s">
        <v>873</v>
      </c>
      <c r="C19" s="938"/>
      <c r="D19" s="938"/>
      <c r="E19" s="939"/>
    </row>
    <row r="20" spans="2:5" x14ac:dyDescent="0.2">
      <c r="B20" s="41"/>
      <c r="C20" s="42" t="s">
        <v>946</v>
      </c>
      <c r="D20" s="42" t="s">
        <v>947</v>
      </c>
      <c r="E20" s="43" t="s">
        <v>530</v>
      </c>
    </row>
    <row r="21" spans="2:5" x14ac:dyDescent="0.2">
      <c r="B21" s="39" t="s">
        <v>773</v>
      </c>
      <c r="C21" s="9">
        <v>3</v>
      </c>
      <c r="D21" s="9">
        <v>3</v>
      </c>
      <c r="E21" s="50">
        <f>(C21+D21)/2</f>
        <v>3</v>
      </c>
    </row>
    <row r="22" spans="2:5" x14ac:dyDescent="0.2">
      <c r="B22" s="40" t="s">
        <v>774</v>
      </c>
      <c r="C22" s="9">
        <v>6</v>
      </c>
      <c r="D22" s="9">
        <v>6</v>
      </c>
      <c r="E22" s="50">
        <f>(C22+D22)/2</f>
        <v>6</v>
      </c>
    </row>
    <row r="23" spans="2:5" x14ac:dyDescent="0.2">
      <c r="B23" s="39" t="s">
        <v>775</v>
      </c>
      <c r="C23" s="9">
        <v>5</v>
      </c>
      <c r="D23" s="9">
        <v>5</v>
      </c>
      <c r="E23" s="50">
        <f>(C23+D23)/2</f>
        <v>5</v>
      </c>
    </row>
    <row r="24" spans="2:5" ht="13.5" thickBot="1" x14ac:dyDescent="0.25">
      <c r="B24" s="47" t="s">
        <v>529</v>
      </c>
      <c r="C24" s="48">
        <f>SUM(C21:C23)</f>
        <v>14</v>
      </c>
      <c r="D24" s="48">
        <f>SUM(D21:D23)</f>
        <v>14</v>
      </c>
      <c r="E24" s="49">
        <f>SUM(E21:E23)</f>
        <v>14</v>
      </c>
    </row>
    <row r="25" spans="2:5" ht="13.5" thickTop="1" x14ac:dyDescent="0.2"/>
  </sheetData>
  <sheetProtection algorithmName="SHA-512" hashValue="U9+rjOfbpMDXCwIWZHZlBtbwF5ePUfUQgiQS3EHOfWRUljb2Wc740ToU0SlaF7Uu3dUVeE0Ab0h31MbNLrMfbg==" saltValue="8Yz/bXX+W/JxIPSzZE32FA==" spinCount="100000" sheet="1" objects="1" scenarios="1"/>
  <mergeCells count="9">
    <mergeCell ref="B18:E18"/>
    <mergeCell ref="A1:E1"/>
    <mergeCell ref="B19:E19"/>
    <mergeCell ref="B8:E8"/>
    <mergeCell ref="B9:E9"/>
    <mergeCell ref="B10:E10"/>
    <mergeCell ref="B17:E17"/>
    <mergeCell ref="B3:E3"/>
    <mergeCell ref="B2:E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18</vt:i4>
      </vt:variant>
      <vt:variant>
        <vt:lpstr>Névvel ellátott tartományok</vt:lpstr>
      </vt:variant>
      <vt:variant>
        <vt:i4>21</vt:i4>
      </vt:variant>
    </vt:vector>
  </HeadingPairs>
  <TitlesOfParts>
    <vt:vector size="39" baseType="lpstr">
      <vt:lpstr>Tartalom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'01'!Nyomtatási_cím</vt:lpstr>
      <vt:lpstr>'02'!Nyomtatási_cím</vt:lpstr>
      <vt:lpstr>'03'!Nyomtatási_cím</vt:lpstr>
      <vt:lpstr>'04'!Nyomtatási_cím</vt:lpstr>
      <vt:lpstr>'07'!Nyomtatási_cím</vt:lpstr>
      <vt:lpstr>'08'!Nyomtatási_cím</vt:lpstr>
      <vt:lpstr>'09'!Nyomtatási_cím</vt:lpstr>
      <vt:lpstr>'13'!Nyomtatási_cím</vt:lpstr>
      <vt:lpstr>'01'!Nyomtatási_terület</vt:lpstr>
      <vt:lpstr>'02'!Nyomtatási_terület</vt:lpstr>
      <vt:lpstr>'03'!Nyomtatási_terület</vt:lpstr>
      <vt:lpstr>'04'!Nyomtatási_terület</vt:lpstr>
      <vt:lpstr>'05'!Nyomtatási_terület</vt:lpstr>
      <vt:lpstr>'06'!Nyomtatási_terület</vt:lpstr>
      <vt:lpstr>'07'!Nyomtatási_terület</vt:lpstr>
      <vt:lpstr>'08'!Nyomtatási_terület</vt:lpstr>
      <vt:lpstr>'09'!Nyomtatási_terület</vt:lpstr>
      <vt:lpstr>'13'!Nyomtatási_terület</vt:lpstr>
      <vt:lpstr>'14'!Nyomtatási_terület</vt:lpstr>
      <vt:lpstr>'15'!Nyomtatási_terület</vt:lpstr>
      <vt:lpstr>Tartalom!Nyomtatási_terület</vt:lpstr>
    </vt:vector>
  </TitlesOfParts>
  <Company>Őcsényi Közös Önkormányzati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Költségvetési rendelet</dc:title>
  <dc:creator>Horváth Gábor (gazd.ea. - Őcsényi Közös Önk. Hivatal)</dc:creator>
  <cp:lastModifiedBy>admin</cp:lastModifiedBy>
  <cp:lastPrinted>2023-02-09T14:05:53Z</cp:lastPrinted>
  <dcterms:created xsi:type="dcterms:W3CDTF">1998-12-06T10:54:59Z</dcterms:created>
  <dcterms:modified xsi:type="dcterms:W3CDTF">2023-09-21T07:33:49Z</dcterms:modified>
</cp:coreProperties>
</file>